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525" windowWidth="22695" windowHeight="9405" activeTab="4"/>
  </bookViews>
  <sheets>
    <sheet name="Титул_лист" sheetId="1" r:id="rId1"/>
    <sheet name="М11-21-31" sheetId="2" r:id="rId2"/>
    <sheet name="Т12-22-32" sheetId="3" r:id="rId3"/>
    <sheet name="Э13-23-33" sheetId="4" r:id="rId4"/>
    <sheet name="СрСХМиО14" sheetId="5" r:id="rId5"/>
    <sheet name="СрА15" sheetId="6" r:id="rId6"/>
    <sheet name="Нагрузка преподавателей" sheetId="7" r:id="rId7"/>
    <sheet name="Нагрузка" sheetId="8" state="hidden" r:id="rId8"/>
  </sheets>
  <calcPr calcId="144525"/>
</workbook>
</file>

<file path=xl/calcChain.xml><?xml version="1.0" encoding="utf-8"?>
<calcChain xmlns="http://schemas.openxmlformats.org/spreadsheetml/2006/main">
  <c r="BD57" i="8" l="1"/>
  <c r="BC57" i="8"/>
  <c r="BB57" i="8"/>
  <c r="BA57" i="8"/>
  <c r="AZ57" i="8"/>
  <c r="AY57" i="8"/>
  <c r="AX57" i="8"/>
  <c r="AW57" i="8"/>
  <c r="AV57" i="8"/>
  <c r="AU56" i="8"/>
  <c r="AT56" i="8"/>
  <c r="AS56" i="8"/>
  <c r="AR56" i="8"/>
  <c r="AQ56" i="8"/>
  <c r="AP56" i="8"/>
  <c r="AO56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BF56" i="8" s="1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BE56" i="8" s="1"/>
  <c r="AU55" i="8"/>
  <c r="AT55" i="8"/>
  <c r="AS55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BF55" i="8" s="1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BE55" i="8" s="1"/>
  <c r="AU54" i="8"/>
  <c r="AT54" i="8"/>
  <c r="AS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BF54" i="8" s="1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BE54" i="8" s="1"/>
  <c r="AU53" i="8"/>
  <c r="AT53" i="8"/>
  <c r="AS53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BF53" i="8" s="1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BE53" i="8" s="1"/>
  <c r="AU52" i="8"/>
  <c r="AT52" i="8"/>
  <c r="AS52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BF52" i="8" s="1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BE52" i="8" s="1"/>
  <c r="AU51" i="8"/>
  <c r="AU57" i="8" s="1"/>
  <c r="AT51" i="8"/>
  <c r="AT57" i="8" s="1"/>
  <c r="AS51" i="8"/>
  <c r="AS57" i="8" s="1"/>
  <c r="AR51" i="8"/>
  <c r="AR57" i="8" s="1"/>
  <c r="AQ51" i="8"/>
  <c r="AQ57" i="8" s="1"/>
  <c r="AP51" i="8"/>
  <c r="AP57" i="8" s="1"/>
  <c r="AO51" i="8"/>
  <c r="AO57" i="8" s="1"/>
  <c r="AN51" i="8"/>
  <c r="AN57" i="8" s="1"/>
  <c r="AM51" i="8"/>
  <c r="AM57" i="8" s="1"/>
  <c r="AL51" i="8"/>
  <c r="AL57" i="8" s="1"/>
  <c r="AK51" i="8"/>
  <c r="AK57" i="8" s="1"/>
  <c r="AJ51" i="8"/>
  <c r="AJ57" i="8" s="1"/>
  <c r="AI51" i="8"/>
  <c r="AI57" i="8" s="1"/>
  <c r="AH51" i="8"/>
  <c r="AH57" i="8" s="1"/>
  <c r="AG51" i="8"/>
  <c r="AG57" i="8" s="1"/>
  <c r="AF51" i="8"/>
  <c r="AF57" i="8" s="1"/>
  <c r="AE51" i="8"/>
  <c r="AE57" i="8" s="1"/>
  <c r="AD51" i="8"/>
  <c r="AD57" i="8" s="1"/>
  <c r="AC51" i="8"/>
  <c r="AC57" i="8" s="1"/>
  <c r="AB51" i="8"/>
  <c r="AB57" i="8" s="1"/>
  <c r="AA51" i="8"/>
  <c r="AA57" i="8" s="1"/>
  <c r="Z51" i="8"/>
  <c r="Z57" i="8" s="1"/>
  <c r="Y51" i="8"/>
  <c r="Y57" i="8" s="1"/>
  <c r="X51" i="8"/>
  <c r="X57" i="8" s="1"/>
  <c r="W51" i="8"/>
  <c r="V51" i="8"/>
  <c r="V57" i="8" s="1"/>
  <c r="U51" i="8"/>
  <c r="U57" i="8" s="1"/>
  <c r="T51" i="8"/>
  <c r="T57" i="8" s="1"/>
  <c r="S51" i="8"/>
  <c r="S57" i="8" s="1"/>
  <c r="R51" i="8"/>
  <c r="R57" i="8" s="1"/>
  <c r="Q51" i="8"/>
  <c r="Q57" i="8" s="1"/>
  <c r="P51" i="8"/>
  <c r="P57" i="8" s="1"/>
  <c r="O51" i="8"/>
  <c r="O57" i="8" s="1"/>
  <c r="N51" i="8"/>
  <c r="N57" i="8" s="1"/>
  <c r="M51" i="8"/>
  <c r="M57" i="8" s="1"/>
  <c r="L51" i="8"/>
  <c r="L57" i="8" s="1"/>
  <c r="K51" i="8"/>
  <c r="K57" i="8" s="1"/>
  <c r="J51" i="8"/>
  <c r="J57" i="8" s="1"/>
  <c r="I51" i="8"/>
  <c r="I57" i="8" s="1"/>
  <c r="H51" i="8"/>
  <c r="H57" i="8" s="1"/>
  <c r="G51" i="8"/>
  <c r="G57" i="8" s="1"/>
  <c r="F51" i="8"/>
  <c r="F57" i="8" s="1"/>
  <c r="E51" i="8"/>
  <c r="E57" i="8" s="1"/>
  <c r="D51" i="8"/>
  <c r="D57" i="8" s="1"/>
  <c r="BD50" i="8"/>
  <c r="BC50" i="8"/>
  <c r="BB50" i="8"/>
  <c r="BA50" i="8"/>
  <c r="AZ50" i="8"/>
  <c r="AY50" i="8"/>
  <c r="AX50" i="8"/>
  <c r="AW50" i="8"/>
  <c r="AV50" i="8"/>
  <c r="AR50" i="8"/>
  <c r="AB50" i="8"/>
  <c r="L50" i="8"/>
  <c r="AU49" i="8"/>
  <c r="AT49" i="8"/>
  <c r="AS49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BF49" i="8" s="1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BE49" i="8" s="1"/>
  <c r="BG49" i="8" s="1"/>
  <c r="BI49" i="8" s="1"/>
  <c r="AU48" i="8"/>
  <c r="AT48" i="8"/>
  <c r="AS48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BE48" i="8" s="1"/>
  <c r="AU47" i="8"/>
  <c r="AT47" i="8"/>
  <c r="AS47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BE47" i="8" s="1"/>
  <c r="AU46" i="8"/>
  <c r="AU50" i="8" s="1"/>
  <c r="AT46" i="8"/>
  <c r="AT50" i="8" s="1"/>
  <c r="AS46" i="8"/>
  <c r="AS50" i="8" s="1"/>
  <c r="AR46" i="8"/>
  <c r="AQ46" i="8"/>
  <c r="AQ50" i="8" s="1"/>
  <c r="AP46" i="8"/>
  <c r="AP50" i="8" s="1"/>
  <c r="AO46" i="8"/>
  <c r="AO50" i="8" s="1"/>
  <c r="AN46" i="8"/>
  <c r="AN50" i="8" s="1"/>
  <c r="AM46" i="8"/>
  <c r="AM50" i="8" s="1"/>
  <c r="AL46" i="8"/>
  <c r="AL50" i="8" s="1"/>
  <c r="AK46" i="8"/>
  <c r="AK50" i="8" s="1"/>
  <c r="AJ46" i="8"/>
  <c r="AJ50" i="8" s="1"/>
  <c r="AI46" i="8"/>
  <c r="AI50" i="8" s="1"/>
  <c r="AH46" i="8"/>
  <c r="AH50" i="8" s="1"/>
  <c r="AG46" i="8"/>
  <c r="AG50" i="8" s="1"/>
  <c r="AF46" i="8"/>
  <c r="AF50" i="8" s="1"/>
  <c r="AE46" i="8"/>
  <c r="AE50" i="8" s="1"/>
  <c r="AD46" i="8"/>
  <c r="AD50" i="8" s="1"/>
  <c r="AC46" i="8"/>
  <c r="AC50" i="8" s="1"/>
  <c r="AB46" i="8"/>
  <c r="AA46" i="8"/>
  <c r="AA50" i="8" s="1"/>
  <c r="Z46" i="8"/>
  <c r="Z50" i="8" s="1"/>
  <c r="Y46" i="8"/>
  <c r="Y50" i="8" s="1"/>
  <c r="X46" i="8"/>
  <c r="X50" i="8" s="1"/>
  <c r="W46" i="8"/>
  <c r="W50" i="8" s="1"/>
  <c r="V46" i="8"/>
  <c r="V50" i="8" s="1"/>
  <c r="U46" i="8"/>
  <c r="U50" i="8" s="1"/>
  <c r="T46" i="8"/>
  <c r="T50" i="8" s="1"/>
  <c r="S46" i="8"/>
  <c r="S50" i="8" s="1"/>
  <c r="R46" i="8"/>
  <c r="R50" i="8" s="1"/>
  <c r="Q46" i="8"/>
  <c r="Q50" i="8" s="1"/>
  <c r="P46" i="8"/>
  <c r="P50" i="8" s="1"/>
  <c r="O46" i="8"/>
  <c r="O50" i="8" s="1"/>
  <c r="N46" i="8"/>
  <c r="N50" i="8" s="1"/>
  <c r="M46" i="8"/>
  <c r="M50" i="8" s="1"/>
  <c r="L46" i="8"/>
  <c r="K46" i="8"/>
  <c r="K50" i="8" s="1"/>
  <c r="J46" i="8"/>
  <c r="J50" i="8" s="1"/>
  <c r="I46" i="8"/>
  <c r="I50" i="8" s="1"/>
  <c r="H46" i="8"/>
  <c r="H50" i="8" s="1"/>
  <c r="G46" i="8"/>
  <c r="G50" i="8" s="1"/>
  <c r="F46" i="8"/>
  <c r="F50" i="8" s="1"/>
  <c r="E46" i="8"/>
  <c r="E50" i="8" s="1"/>
  <c r="D46" i="8"/>
  <c r="D50" i="8" s="1"/>
  <c r="BD45" i="8"/>
  <c r="BC45" i="8"/>
  <c r="BB45" i="8"/>
  <c r="BA45" i="8"/>
  <c r="AZ45" i="8"/>
  <c r="AY45" i="8"/>
  <c r="AX45" i="8"/>
  <c r="AW45" i="8"/>
  <c r="AV45" i="8"/>
  <c r="AU45" i="8"/>
  <c r="AQ45" i="8"/>
  <c r="AM45" i="8"/>
  <c r="AI45" i="8"/>
  <c r="AE45" i="8"/>
  <c r="AA45" i="8"/>
  <c r="W45" i="8"/>
  <c r="S45" i="8"/>
  <c r="N45" i="8"/>
  <c r="J45" i="8"/>
  <c r="F45" i="8"/>
  <c r="AU44" i="8"/>
  <c r="AT44" i="8"/>
  <c r="AS44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BF44" i="8" s="1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BE44" i="8" s="1"/>
  <c r="BG44" i="8" s="1"/>
  <c r="BI44" i="8" s="1"/>
  <c r="AU43" i="8"/>
  <c r="AT43" i="8"/>
  <c r="AS43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BF43" i="8" s="1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BE43" i="8" s="1"/>
  <c r="BG43" i="8" s="1"/>
  <c r="BI43" i="8" s="1"/>
  <c r="AU42" i="8"/>
  <c r="AT42" i="8"/>
  <c r="AS42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BF42" i="8" s="1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BE42" i="8" s="1"/>
  <c r="BG42" i="8" s="1"/>
  <c r="BI42" i="8" s="1"/>
  <c r="AU41" i="8"/>
  <c r="AT41" i="8"/>
  <c r="AS41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BF41" i="8" s="1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BE41" i="8" s="1"/>
  <c r="AU40" i="8"/>
  <c r="AT40" i="8"/>
  <c r="AS40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BF40" i="8" s="1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BE40" i="8" s="1"/>
  <c r="BG40" i="8" s="1"/>
  <c r="BI40" i="8" s="1"/>
  <c r="AU39" i="8"/>
  <c r="AT39" i="8"/>
  <c r="AT45" i="8" s="1"/>
  <c r="AS39" i="8"/>
  <c r="AS45" i="8" s="1"/>
  <c r="AR39" i="8"/>
  <c r="AR45" i="8" s="1"/>
  <c r="AQ39" i="8"/>
  <c r="AP39" i="8"/>
  <c r="AP45" i="8" s="1"/>
  <c r="AO39" i="8"/>
  <c r="AO45" i="8" s="1"/>
  <c r="AN39" i="8"/>
  <c r="AN45" i="8" s="1"/>
  <c r="AM39" i="8"/>
  <c r="AL39" i="8"/>
  <c r="AL45" i="8" s="1"/>
  <c r="AK39" i="8"/>
  <c r="AK45" i="8" s="1"/>
  <c r="AJ39" i="8"/>
  <c r="AJ45" i="8" s="1"/>
  <c r="AI39" i="8"/>
  <c r="AH39" i="8"/>
  <c r="AH45" i="8" s="1"/>
  <c r="AG39" i="8"/>
  <c r="AG45" i="8" s="1"/>
  <c r="AF39" i="8"/>
  <c r="AF45" i="8" s="1"/>
  <c r="AE39" i="8"/>
  <c r="AD39" i="8"/>
  <c r="AD45" i="8" s="1"/>
  <c r="AC39" i="8"/>
  <c r="AC45" i="8" s="1"/>
  <c r="AB39" i="8"/>
  <c r="AB45" i="8" s="1"/>
  <c r="AA39" i="8"/>
  <c r="Z39" i="8"/>
  <c r="Z45" i="8" s="1"/>
  <c r="Y39" i="8"/>
  <c r="Y45" i="8" s="1"/>
  <c r="X39" i="8"/>
  <c r="X45" i="8" s="1"/>
  <c r="W39" i="8"/>
  <c r="BF39" i="8" s="1"/>
  <c r="BF45" i="8" s="1"/>
  <c r="V39" i="8"/>
  <c r="V45" i="8" s="1"/>
  <c r="U39" i="8"/>
  <c r="U45" i="8" s="1"/>
  <c r="T39" i="8"/>
  <c r="T45" i="8" s="1"/>
  <c r="S39" i="8"/>
  <c r="R39" i="8"/>
  <c r="R45" i="8" s="1"/>
  <c r="Q39" i="8"/>
  <c r="Q45" i="8" s="1"/>
  <c r="P39" i="8"/>
  <c r="P45" i="8" s="1"/>
  <c r="O39" i="8"/>
  <c r="O45" i="8" s="1"/>
  <c r="N39" i="8"/>
  <c r="M39" i="8"/>
  <c r="M45" i="8" s="1"/>
  <c r="L39" i="8"/>
  <c r="L45" i="8" s="1"/>
  <c r="K39" i="8"/>
  <c r="K45" i="8" s="1"/>
  <c r="J39" i="8"/>
  <c r="I39" i="8"/>
  <c r="I45" i="8" s="1"/>
  <c r="H39" i="8"/>
  <c r="H45" i="8" s="1"/>
  <c r="G39" i="8"/>
  <c r="G45" i="8" s="1"/>
  <c r="F39" i="8"/>
  <c r="E39" i="8"/>
  <c r="E45" i="8" s="1"/>
  <c r="D39" i="8"/>
  <c r="D45" i="8" s="1"/>
  <c r="BF38" i="8"/>
  <c r="BE38" i="8"/>
  <c r="BC37" i="8"/>
  <c r="BA37" i="8"/>
  <c r="AY37" i="8"/>
  <c r="AW37" i="8"/>
  <c r="AQ37" i="8"/>
  <c r="AI37" i="8"/>
  <c r="AA37" i="8"/>
  <c r="S37" i="8"/>
  <c r="K37" i="8"/>
  <c r="AU36" i="8"/>
  <c r="AT36" i="8"/>
  <c r="AS36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BF36" i="8" s="1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BE36" i="8" s="1"/>
  <c r="AU35" i="8"/>
  <c r="AT35" i="8"/>
  <c r="AS35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BF35" i="8" s="1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BE35" i="8" s="1"/>
  <c r="AU34" i="8"/>
  <c r="AU37" i="8" s="1"/>
  <c r="AT34" i="8"/>
  <c r="AT37" i="8" s="1"/>
  <c r="AS34" i="8"/>
  <c r="AS37" i="8" s="1"/>
  <c r="AR34" i="8"/>
  <c r="AR37" i="8" s="1"/>
  <c r="AQ34" i="8"/>
  <c r="AP34" i="8"/>
  <c r="AP37" i="8" s="1"/>
  <c r="AO34" i="8"/>
  <c r="AO37" i="8" s="1"/>
  <c r="AN34" i="8"/>
  <c r="AN37" i="8" s="1"/>
  <c r="AM34" i="8"/>
  <c r="AM37" i="8" s="1"/>
  <c r="AL34" i="8"/>
  <c r="AL37" i="8" s="1"/>
  <c r="AK34" i="8"/>
  <c r="AK37" i="8" s="1"/>
  <c r="AJ34" i="8"/>
  <c r="AJ37" i="8" s="1"/>
  <c r="AI34" i="8"/>
  <c r="AH34" i="8"/>
  <c r="AH37" i="8" s="1"/>
  <c r="AG34" i="8"/>
  <c r="AG37" i="8" s="1"/>
  <c r="AF34" i="8"/>
  <c r="AF37" i="8" s="1"/>
  <c r="AE34" i="8"/>
  <c r="AE37" i="8" s="1"/>
  <c r="AD34" i="8"/>
  <c r="AD37" i="8" s="1"/>
  <c r="AC34" i="8"/>
  <c r="AC37" i="8" s="1"/>
  <c r="AB34" i="8"/>
  <c r="AB37" i="8" s="1"/>
  <c r="AA34" i="8"/>
  <c r="Z34" i="8"/>
  <c r="Z37" i="8" s="1"/>
  <c r="Y34" i="8"/>
  <c r="Y37" i="8" s="1"/>
  <c r="X34" i="8"/>
  <c r="X37" i="8" s="1"/>
  <c r="W34" i="8"/>
  <c r="BF34" i="8" s="1"/>
  <c r="BF37" i="8" s="1"/>
  <c r="V34" i="8"/>
  <c r="V37" i="8" s="1"/>
  <c r="U34" i="8"/>
  <c r="U37" i="8" s="1"/>
  <c r="T34" i="8"/>
  <c r="T37" i="8" s="1"/>
  <c r="S34" i="8"/>
  <c r="R34" i="8"/>
  <c r="R37" i="8" s="1"/>
  <c r="Q34" i="8"/>
  <c r="Q37" i="8" s="1"/>
  <c r="P34" i="8"/>
  <c r="P37" i="8" s="1"/>
  <c r="O34" i="8"/>
  <c r="O37" i="8" s="1"/>
  <c r="N34" i="8"/>
  <c r="N37" i="8" s="1"/>
  <c r="M34" i="8"/>
  <c r="M37" i="8" s="1"/>
  <c r="L34" i="8"/>
  <c r="L37" i="8" s="1"/>
  <c r="K34" i="8"/>
  <c r="J34" i="8"/>
  <c r="J37" i="8" s="1"/>
  <c r="I34" i="8"/>
  <c r="I37" i="8" s="1"/>
  <c r="H34" i="8"/>
  <c r="H37" i="8" s="1"/>
  <c r="G34" i="8"/>
  <c r="G37" i="8" s="1"/>
  <c r="F34" i="8"/>
  <c r="F37" i="8" s="1"/>
  <c r="E34" i="8"/>
  <c r="E37" i="8" s="1"/>
  <c r="D34" i="8"/>
  <c r="D37" i="8" s="1"/>
  <c r="BD33" i="8"/>
  <c r="BD37" i="8" s="1"/>
  <c r="BC33" i="8"/>
  <c r="BB33" i="8"/>
  <c r="BB37" i="8" s="1"/>
  <c r="BA33" i="8"/>
  <c r="AZ33" i="8"/>
  <c r="AZ37" i="8" s="1"/>
  <c r="AY33" i="8"/>
  <c r="AX33" i="8"/>
  <c r="AX37" i="8" s="1"/>
  <c r="AW33" i="8"/>
  <c r="AV33" i="8"/>
  <c r="AV37" i="8" s="1"/>
  <c r="AN33" i="8"/>
  <c r="X33" i="8"/>
  <c r="H33" i="8"/>
  <c r="AU32" i="8"/>
  <c r="AT32" i="8"/>
  <c r="AS32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BF32" i="8" s="1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BE32" i="8" s="1"/>
  <c r="BG32" i="8" s="1"/>
  <c r="BI32" i="8" s="1"/>
  <c r="AU31" i="8"/>
  <c r="AT31" i="8"/>
  <c r="AS31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AU30" i="8"/>
  <c r="AT30" i="8"/>
  <c r="AS30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BF30" i="8" s="1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BE30" i="8" s="1"/>
  <c r="BG30" i="8" s="1"/>
  <c r="BI30" i="8" s="1"/>
  <c r="AU29" i="8"/>
  <c r="AT29" i="8"/>
  <c r="AS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BF29" i="8" s="1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BE29" i="8" s="1"/>
  <c r="BG29" i="8" s="1"/>
  <c r="BI29" i="8" s="1"/>
  <c r="AU28" i="8"/>
  <c r="AU33" i="8" s="1"/>
  <c r="AT28" i="8"/>
  <c r="AT33" i="8" s="1"/>
  <c r="AS28" i="8"/>
  <c r="AS33" i="8" s="1"/>
  <c r="AR28" i="8"/>
  <c r="AR33" i="8" s="1"/>
  <c r="AQ28" i="8"/>
  <c r="AQ33" i="8" s="1"/>
  <c r="AP28" i="8"/>
  <c r="AP33" i="8" s="1"/>
  <c r="AO28" i="8"/>
  <c r="AO33" i="8" s="1"/>
  <c r="AN28" i="8"/>
  <c r="AM28" i="8"/>
  <c r="AM33" i="8" s="1"/>
  <c r="AL28" i="8"/>
  <c r="AL33" i="8" s="1"/>
  <c r="AK28" i="8"/>
  <c r="AK33" i="8" s="1"/>
  <c r="AJ28" i="8"/>
  <c r="AJ33" i="8" s="1"/>
  <c r="AI28" i="8"/>
  <c r="AI33" i="8" s="1"/>
  <c r="AH28" i="8"/>
  <c r="AH33" i="8" s="1"/>
  <c r="AG28" i="8"/>
  <c r="AG33" i="8" s="1"/>
  <c r="AF28" i="8"/>
  <c r="AF33" i="8" s="1"/>
  <c r="AE28" i="8"/>
  <c r="AE33" i="8" s="1"/>
  <c r="AD28" i="8"/>
  <c r="AD33" i="8" s="1"/>
  <c r="AC28" i="8"/>
  <c r="AC33" i="8" s="1"/>
  <c r="AB28" i="8"/>
  <c r="AB33" i="8" s="1"/>
  <c r="AA28" i="8"/>
  <c r="AA33" i="8" s="1"/>
  <c r="Z28" i="8"/>
  <c r="Z33" i="8" s="1"/>
  <c r="Y28" i="8"/>
  <c r="Y33" i="8" s="1"/>
  <c r="X28" i="8"/>
  <c r="W28" i="8"/>
  <c r="W33" i="8" s="1"/>
  <c r="V28" i="8"/>
  <c r="V33" i="8" s="1"/>
  <c r="U28" i="8"/>
  <c r="U33" i="8" s="1"/>
  <c r="T28" i="8"/>
  <c r="T33" i="8" s="1"/>
  <c r="S28" i="8"/>
  <c r="S33" i="8" s="1"/>
  <c r="R28" i="8"/>
  <c r="R33" i="8" s="1"/>
  <c r="Q28" i="8"/>
  <c r="Q33" i="8" s="1"/>
  <c r="P28" i="8"/>
  <c r="P33" i="8" s="1"/>
  <c r="O28" i="8"/>
  <c r="O33" i="8" s="1"/>
  <c r="N28" i="8"/>
  <c r="N33" i="8" s="1"/>
  <c r="M28" i="8"/>
  <c r="M33" i="8" s="1"/>
  <c r="L28" i="8"/>
  <c r="L33" i="8" s="1"/>
  <c r="K28" i="8"/>
  <c r="K33" i="8" s="1"/>
  <c r="J28" i="8"/>
  <c r="J33" i="8" s="1"/>
  <c r="I28" i="8"/>
  <c r="I33" i="8" s="1"/>
  <c r="H28" i="8"/>
  <c r="G28" i="8"/>
  <c r="G33" i="8" s="1"/>
  <c r="F28" i="8"/>
  <c r="F33" i="8" s="1"/>
  <c r="E28" i="8"/>
  <c r="E33" i="8" s="1"/>
  <c r="D28" i="8"/>
  <c r="D33" i="8" s="1"/>
  <c r="BD27" i="8"/>
  <c r="BC27" i="8"/>
  <c r="BB27" i="8"/>
  <c r="BA27" i="8"/>
  <c r="AZ27" i="8"/>
  <c r="AY27" i="8"/>
  <c r="AX27" i="8"/>
  <c r="AW27" i="8"/>
  <c r="AV27" i="8"/>
  <c r="AI27" i="8"/>
  <c r="S27" i="8"/>
  <c r="AU26" i="8"/>
  <c r="AT26" i="8"/>
  <c r="AS26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BF26" i="8" s="1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BE26" i="8" s="1"/>
  <c r="AU25" i="8"/>
  <c r="AU27" i="8" s="1"/>
  <c r="AT25" i="8"/>
  <c r="AT27" i="8" s="1"/>
  <c r="AS25" i="8"/>
  <c r="AS27" i="8" s="1"/>
  <c r="AR25" i="8"/>
  <c r="AR27" i="8" s="1"/>
  <c r="AQ25" i="8"/>
  <c r="AQ27" i="8" s="1"/>
  <c r="AP25" i="8"/>
  <c r="AP27" i="8" s="1"/>
  <c r="AO25" i="8"/>
  <c r="AO27" i="8" s="1"/>
  <c r="AN25" i="8"/>
  <c r="AN27" i="8" s="1"/>
  <c r="AM25" i="8"/>
  <c r="AM27" i="8" s="1"/>
  <c r="AL25" i="8"/>
  <c r="AL27" i="8" s="1"/>
  <c r="AK25" i="8"/>
  <c r="AK27" i="8" s="1"/>
  <c r="AJ25" i="8"/>
  <c r="AJ27" i="8" s="1"/>
  <c r="AI25" i="8"/>
  <c r="AH25" i="8"/>
  <c r="AH27" i="8" s="1"/>
  <c r="AG25" i="8"/>
  <c r="AG27" i="8" s="1"/>
  <c r="AF25" i="8"/>
  <c r="AF27" i="8" s="1"/>
  <c r="AE25" i="8"/>
  <c r="AE27" i="8" s="1"/>
  <c r="AD25" i="8"/>
  <c r="AD27" i="8" s="1"/>
  <c r="AC25" i="8"/>
  <c r="AC27" i="8" s="1"/>
  <c r="AB25" i="8"/>
  <c r="AB27" i="8" s="1"/>
  <c r="AA25" i="8"/>
  <c r="AA27" i="8" s="1"/>
  <c r="Z25" i="8"/>
  <c r="Z27" i="8" s="1"/>
  <c r="Y25" i="8"/>
  <c r="Y27" i="8" s="1"/>
  <c r="X25" i="8"/>
  <c r="X27" i="8" s="1"/>
  <c r="W25" i="8"/>
  <c r="V25" i="8"/>
  <c r="V27" i="8" s="1"/>
  <c r="U25" i="8"/>
  <c r="U27" i="8" s="1"/>
  <c r="T25" i="8"/>
  <c r="T27" i="8" s="1"/>
  <c r="S25" i="8"/>
  <c r="R25" i="8"/>
  <c r="R27" i="8" s="1"/>
  <c r="Q25" i="8"/>
  <c r="Q27" i="8" s="1"/>
  <c r="P25" i="8"/>
  <c r="P27" i="8" s="1"/>
  <c r="O25" i="8"/>
  <c r="O27" i="8" s="1"/>
  <c r="N25" i="8"/>
  <c r="N27" i="8" s="1"/>
  <c r="M25" i="8"/>
  <c r="M27" i="8" s="1"/>
  <c r="L25" i="8"/>
  <c r="L27" i="8" s="1"/>
  <c r="K25" i="8"/>
  <c r="K27" i="8" s="1"/>
  <c r="J25" i="8"/>
  <c r="J27" i="8" s="1"/>
  <c r="I25" i="8"/>
  <c r="I27" i="8" s="1"/>
  <c r="H25" i="8"/>
  <c r="H27" i="8" s="1"/>
  <c r="G25" i="8"/>
  <c r="G27" i="8" s="1"/>
  <c r="F25" i="8"/>
  <c r="F27" i="8" s="1"/>
  <c r="E25" i="8"/>
  <c r="E27" i="8" s="1"/>
  <c r="D25" i="8"/>
  <c r="D27" i="8" s="1"/>
  <c r="BD24" i="8"/>
  <c r="BC24" i="8"/>
  <c r="BB24" i="8"/>
  <c r="BA24" i="8"/>
  <c r="AZ24" i="8"/>
  <c r="AY24" i="8"/>
  <c r="AX24" i="8"/>
  <c r="AW24" i="8"/>
  <c r="AV24" i="8"/>
  <c r="AR24" i="8"/>
  <c r="AU23" i="8"/>
  <c r="AU24" i="8" s="1"/>
  <c r="AT23" i="8"/>
  <c r="AT24" i="8" s="1"/>
  <c r="AS23" i="8"/>
  <c r="AS24" i="8" s="1"/>
  <c r="AR23" i="8"/>
  <c r="AQ23" i="8"/>
  <c r="AQ24" i="8" s="1"/>
  <c r="AP23" i="8"/>
  <c r="AP24" i="8" s="1"/>
  <c r="AO23" i="8"/>
  <c r="AO24" i="8" s="1"/>
  <c r="AN23" i="8"/>
  <c r="AN24" i="8" s="1"/>
  <c r="AM23" i="8"/>
  <c r="AM24" i="8" s="1"/>
  <c r="AL23" i="8"/>
  <c r="AL24" i="8" s="1"/>
  <c r="AK23" i="8"/>
  <c r="AK24" i="8" s="1"/>
  <c r="AJ23" i="8"/>
  <c r="AJ24" i="8" s="1"/>
  <c r="AI23" i="8"/>
  <c r="AI24" i="8" s="1"/>
  <c r="AH23" i="8"/>
  <c r="AH24" i="8" s="1"/>
  <c r="AG23" i="8"/>
  <c r="AG24" i="8" s="1"/>
  <c r="AF23" i="8"/>
  <c r="AF24" i="8" s="1"/>
  <c r="AE23" i="8"/>
  <c r="AE24" i="8" s="1"/>
  <c r="AD23" i="8"/>
  <c r="AD24" i="8" s="1"/>
  <c r="AC23" i="8"/>
  <c r="AC24" i="8" s="1"/>
  <c r="AB23" i="8"/>
  <c r="AB24" i="8" s="1"/>
  <c r="AA23" i="8"/>
  <c r="AA24" i="8" s="1"/>
  <c r="Z23" i="8"/>
  <c r="Z24" i="8" s="1"/>
  <c r="Y23" i="8"/>
  <c r="Y24" i="8" s="1"/>
  <c r="X23" i="8"/>
  <c r="X24" i="8" s="1"/>
  <c r="W23" i="8"/>
  <c r="BF23" i="8" s="1"/>
  <c r="BF24" i="8" s="1"/>
  <c r="V23" i="8"/>
  <c r="V24" i="8" s="1"/>
  <c r="U23" i="8"/>
  <c r="U24" i="8" s="1"/>
  <c r="T23" i="8"/>
  <c r="T24" i="8" s="1"/>
  <c r="S23" i="8"/>
  <c r="S24" i="8" s="1"/>
  <c r="R23" i="8"/>
  <c r="R24" i="8" s="1"/>
  <c r="Q23" i="8"/>
  <c r="Q24" i="8" s="1"/>
  <c r="P23" i="8"/>
  <c r="P24" i="8" s="1"/>
  <c r="O23" i="8"/>
  <c r="O24" i="8" s="1"/>
  <c r="N23" i="8"/>
  <c r="N24" i="8" s="1"/>
  <c r="M23" i="8"/>
  <c r="M24" i="8" s="1"/>
  <c r="L23" i="8"/>
  <c r="L24" i="8" s="1"/>
  <c r="K23" i="8"/>
  <c r="K24" i="8" s="1"/>
  <c r="J23" i="8"/>
  <c r="J24" i="8" s="1"/>
  <c r="I23" i="8"/>
  <c r="I24" i="8" s="1"/>
  <c r="H23" i="8"/>
  <c r="H24" i="8" s="1"/>
  <c r="G23" i="8"/>
  <c r="G24" i="8" s="1"/>
  <c r="F23" i="8"/>
  <c r="F24" i="8" s="1"/>
  <c r="E23" i="8"/>
  <c r="E24" i="8" s="1"/>
  <c r="D23" i="8"/>
  <c r="D24" i="8" s="1"/>
  <c r="BD22" i="8"/>
  <c r="BC22" i="8"/>
  <c r="BB22" i="8"/>
  <c r="BA22" i="8"/>
  <c r="AZ22" i="8"/>
  <c r="AY22" i="8"/>
  <c r="AX22" i="8"/>
  <c r="AW22" i="8"/>
  <c r="AV22" i="8"/>
  <c r="AU21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BF21" i="8" s="1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BE21" i="8" s="1"/>
  <c r="BG21" i="8" s="1"/>
  <c r="BI21" i="8" s="1"/>
  <c r="AU20" i="8"/>
  <c r="AU22" i="8" s="1"/>
  <c r="AT20" i="8"/>
  <c r="AT22" i="8" s="1"/>
  <c r="AS20" i="8"/>
  <c r="AS22" i="8" s="1"/>
  <c r="AR20" i="8"/>
  <c r="AR22" i="8" s="1"/>
  <c r="AQ20" i="8"/>
  <c r="AQ22" i="8" s="1"/>
  <c r="AP20" i="8"/>
  <c r="AP22" i="8" s="1"/>
  <c r="AO20" i="8"/>
  <c r="AO22" i="8" s="1"/>
  <c r="AN20" i="8"/>
  <c r="AN22" i="8" s="1"/>
  <c r="AM20" i="8"/>
  <c r="AM22" i="8" s="1"/>
  <c r="AL20" i="8"/>
  <c r="AL22" i="8" s="1"/>
  <c r="AK20" i="8"/>
  <c r="AK22" i="8" s="1"/>
  <c r="AJ20" i="8"/>
  <c r="AJ22" i="8" s="1"/>
  <c r="AI20" i="8"/>
  <c r="AI22" i="8" s="1"/>
  <c r="AH20" i="8"/>
  <c r="AH22" i="8" s="1"/>
  <c r="AG20" i="8"/>
  <c r="AG22" i="8" s="1"/>
  <c r="AF20" i="8"/>
  <c r="AF22" i="8" s="1"/>
  <c r="AE20" i="8"/>
  <c r="AE22" i="8" s="1"/>
  <c r="AD20" i="8"/>
  <c r="AD22" i="8" s="1"/>
  <c r="AC20" i="8"/>
  <c r="AC22" i="8" s="1"/>
  <c r="AB20" i="8"/>
  <c r="AB22" i="8" s="1"/>
  <c r="AA20" i="8"/>
  <c r="AA22" i="8" s="1"/>
  <c r="Z20" i="8"/>
  <c r="Z22" i="8" s="1"/>
  <c r="Y20" i="8"/>
  <c r="Y22" i="8" s="1"/>
  <c r="X20" i="8"/>
  <c r="X22" i="8" s="1"/>
  <c r="W20" i="8"/>
  <c r="W22" i="8" s="1"/>
  <c r="V20" i="8"/>
  <c r="V22" i="8" s="1"/>
  <c r="U20" i="8"/>
  <c r="U22" i="8" s="1"/>
  <c r="T20" i="8"/>
  <c r="T22" i="8" s="1"/>
  <c r="S20" i="8"/>
  <c r="S22" i="8" s="1"/>
  <c r="R20" i="8"/>
  <c r="R22" i="8" s="1"/>
  <c r="Q20" i="8"/>
  <c r="Q22" i="8" s="1"/>
  <c r="P20" i="8"/>
  <c r="P22" i="8" s="1"/>
  <c r="O20" i="8"/>
  <c r="O22" i="8" s="1"/>
  <c r="N20" i="8"/>
  <c r="N22" i="8" s="1"/>
  <c r="M20" i="8"/>
  <c r="M22" i="8" s="1"/>
  <c r="L20" i="8"/>
  <c r="L22" i="8" s="1"/>
  <c r="K20" i="8"/>
  <c r="K22" i="8" s="1"/>
  <c r="J20" i="8"/>
  <c r="J22" i="8" s="1"/>
  <c r="I20" i="8"/>
  <c r="I22" i="8" s="1"/>
  <c r="H20" i="8"/>
  <c r="H22" i="8" s="1"/>
  <c r="G20" i="8"/>
  <c r="G22" i="8" s="1"/>
  <c r="F20" i="8"/>
  <c r="F22" i="8" s="1"/>
  <c r="E20" i="8"/>
  <c r="E22" i="8" s="1"/>
  <c r="D20" i="8"/>
  <c r="D22" i="8" s="1"/>
  <c r="BD19" i="8"/>
  <c r="BC19" i="8"/>
  <c r="BB19" i="8"/>
  <c r="BA19" i="8"/>
  <c r="AZ19" i="8"/>
  <c r="AY19" i="8"/>
  <c r="AX19" i="8"/>
  <c r="AW19" i="8"/>
  <c r="AV19" i="8"/>
  <c r="AQ19" i="8"/>
  <c r="AI19" i="8"/>
  <c r="AA19" i="8"/>
  <c r="S19" i="8"/>
  <c r="K19" i="8"/>
  <c r="AU18" i="8"/>
  <c r="AU19" i="8" s="1"/>
  <c r="AT18" i="8"/>
  <c r="AT19" i="8" s="1"/>
  <c r="AS18" i="8"/>
  <c r="AS19" i="8" s="1"/>
  <c r="AR18" i="8"/>
  <c r="AR19" i="8" s="1"/>
  <c r="AQ18" i="8"/>
  <c r="AP18" i="8"/>
  <c r="AP19" i="8" s="1"/>
  <c r="AO18" i="8"/>
  <c r="AO19" i="8" s="1"/>
  <c r="AN18" i="8"/>
  <c r="AN19" i="8" s="1"/>
  <c r="AM18" i="8"/>
  <c r="AM19" i="8" s="1"/>
  <c r="AL18" i="8"/>
  <c r="AL19" i="8" s="1"/>
  <c r="AK18" i="8"/>
  <c r="AK19" i="8" s="1"/>
  <c r="AJ18" i="8"/>
  <c r="AJ19" i="8" s="1"/>
  <c r="AI18" i="8"/>
  <c r="AH18" i="8"/>
  <c r="AH19" i="8" s="1"/>
  <c r="AG18" i="8"/>
  <c r="AG19" i="8" s="1"/>
  <c r="AF18" i="8"/>
  <c r="AF19" i="8" s="1"/>
  <c r="AE18" i="8"/>
  <c r="AE19" i="8" s="1"/>
  <c r="AD18" i="8"/>
  <c r="AD19" i="8" s="1"/>
  <c r="AC18" i="8"/>
  <c r="AC19" i="8" s="1"/>
  <c r="AB18" i="8"/>
  <c r="AB19" i="8" s="1"/>
  <c r="AA18" i="8"/>
  <c r="Z18" i="8"/>
  <c r="Z19" i="8" s="1"/>
  <c r="Y18" i="8"/>
  <c r="Y19" i="8" s="1"/>
  <c r="X18" i="8"/>
  <c r="X19" i="8" s="1"/>
  <c r="W18" i="8"/>
  <c r="BF18" i="8" s="1"/>
  <c r="BF19" i="8" s="1"/>
  <c r="V18" i="8"/>
  <c r="V19" i="8" s="1"/>
  <c r="U18" i="8"/>
  <c r="U19" i="8" s="1"/>
  <c r="T18" i="8"/>
  <c r="T19" i="8" s="1"/>
  <c r="S18" i="8"/>
  <c r="R18" i="8"/>
  <c r="R19" i="8" s="1"/>
  <c r="Q18" i="8"/>
  <c r="Q19" i="8" s="1"/>
  <c r="P18" i="8"/>
  <c r="P19" i="8" s="1"/>
  <c r="O18" i="8"/>
  <c r="O19" i="8" s="1"/>
  <c r="N18" i="8"/>
  <c r="N19" i="8" s="1"/>
  <c r="M18" i="8"/>
  <c r="M19" i="8" s="1"/>
  <c r="L18" i="8"/>
  <c r="L19" i="8" s="1"/>
  <c r="K18" i="8"/>
  <c r="J18" i="8"/>
  <c r="J19" i="8" s="1"/>
  <c r="I18" i="8"/>
  <c r="I19" i="8" s="1"/>
  <c r="H18" i="8"/>
  <c r="H19" i="8" s="1"/>
  <c r="G18" i="8"/>
  <c r="G19" i="8" s="1"/>
  <c r="F18" i="8"/>
  <c r="F19" i="8" s="1"/>
  <c r="E18" i="8"/>
  <c r="E19" i="8" s="1"/>
  <c r="D18" i="8"/>
  <c r="D19" i="8" s="1"/>
  <c r="BD17" i="8"/>
  <c r="BC17" i="8"/>
  <c r="BB17" i="8"/>
  <c r="BA17" i="8"/>
  <c r="AZ17" i="8"/>
  <c r="AY17" i="8"/>
  <c r="AX17" i="8"/>
  <c r="AW17" i="8"/>
  <c r="AV17" i="8"/>
  <c r="AU16" i="8"/>
  <c r="AU17" i="8" s="1"/>
  <c r="AT16" i="8"/>
  <c r="AT17" i="8" s="1"/>
  <c r="AS16" i="8"/>
  <c r="AS17" i="8" s="1"/>
  <c r="AR16" i="8"/>
  <c r="AR17" i="8" s="1"/>
  <c r="AQ16" i="8"/>
  <c r="AQ17" i="8" s="1"/>
  <c r="AP16" i="8"/>
  <c r="AP17" i="8" s="1"/>
  <c r="AO16" i="8"/>
  <c r="AO17" i="8" s="1"/>
  <c r="AN16" i="8"/>
  <c r="AN17" i="8" s="1"/>
  <c r="AM16" i="8"/>
  <c r="AM17" i="8" s="1"/>
  <c r="AL16" i="8"/>
  <c r="AL17" i="8" s="1"/>
  <c r="AK16" i="8"/>
  <c r="AK17" i="8" s="1"/>
  <c r="AJ16" i="8"/>
  <c r="AJ17" i="8" s="1"/>
  <c r="AI16" i="8"/>
  <c r="AI17" i="8" s="1"/>
  <c r="AH16" i="8"/>
  <c r="AH17" i="8" s="1"/>
  <c r="AG16" i="8"/>
  <c r="AG17" i="8" s="1"/>
  <c r="AF16" i="8"/>
  <c r="AF17" i="8" s="1"/>
  <c r="AE16" i="8"/>
  <c r="AE17" i="8" s="1"/>
  <c r="AD16" i="8"/>
  <c r="AD17" i="8" s="1"/>
  <c r="AC16" i="8"/>
  <c r="AC17" i="8" s="1"/>
  <c r="AB16" i="8"/>
  <c r="AB17" i="8" s="1"/>
  <c r="AA16" i="8"/>
  <c r="AA17" i="8" s="1"/>
  <c r="Z16" i="8"/>
  <c r="Z17" i="8" s="1"/>
  <c r="Y16" i="8"/>
  <c r="Y17" i="8" s="1"/>
  <c r="X16" i="8"/>
  <c r="X17" i="8" s="1"/>
  <c r="W16" i="8"/>
  <c r="W17" i="8" s="1"/>
  <c r="V16" i="8"/>
  <c r="V17" i="8" s="1"/>
  <c r="U16" i="8"/>
  <c r="U17" i="8" s="1"/>
  <c r="T16" i="8"/>
  <c r="T17" i="8" s="1"/>
  <c r="S16" i="8"/>
  <c r="S17" i="8" s="1"/>
  <c r="R16" i="8"/>
  <c r="R17" i="8" s="1"/>
  <c r="Q16" i="8"/>
  <c r="Q17" i="8" s="1"/>
  <c r="P16" i="8"/>
  <c r="P17" i="8" s="1"/>
  <c r="O16" i="8"/>
  <c r="O17" i="8" s="1"/>
  <c r="N16" i="8"/>
  <c r="N17" i="8" s="1"/>
  <c r="M16" i="8"/>
  <c r="M17" i="8" s="1"/>
  <c r="L16" i="8"/>
  <c r="L17" i="8" s="1"/>
  <c r="K16" i="8"/>
  <c r="K17" i="8" s="1"/>
  <c r="J16" i="8"/>
  <c r="J17" i="8" s="1"/>
  <c r="I16" i="8"/>
  <c r="I17" i="8" s="1"/>
  <c r="H16" i="8"/>
  <c r="H17" i="8" s="1"/>
  <c r="G16" i="8"/>
  <c r="G17" i="8" s="1"/>
  <c r="F16" i="8"/>
  <c r="F17" i="8" s="1"/>
  <c r="E16" i="8"/>
  <c r="E17" i="8" s="1"/>
  <c r="D16" i="8"/>
  <c r="D17" i="8" s="1"/>
  <c r="BD15" i="8"/>
  <c r="BC15" i="8"/>
  <c r="BB15" i="8"/>
  <c r="BA15" i="8"/>
  <c r="AZ15" i="8"/>
  <c r="AY15" i="8"/>
  <c r="AX15" i="8"/>
  <c r="AW15" i="8"/>
  <c r="AV15" i="8"/>
  <c r="AQ15" i="8"/>
  <c r="AI15" i="8"/>
  <c r="AA15" i="8"/>
  <c r="S15" i="8"/>
  <c r="K15" i="8"/>
  <c r="AU14" i="8"/>
  <c r="AU15" i="8" s="1"/>
  <c r="AT14" i="8"/>
  <c r="AT15" i="8" s="1"/>
  <c r="AS14" i="8"/>
  <c r="AS15" i="8" s="1"/>
  <c r="AR14" i="8"/>
  <c r="AR15" i="8" s="1"/>
  <c r="AQ14" i="8"/>
  <c r="AP14" i="8"/>
  <c r="AP15" i="8" s="1"/>
  <c r="AO14" i="8"/>
  <c r="AO15" i="8" s="1"/>
  <c r="AN14" i="8"/>
  <c r="AN15" i="8" s="1"/>
  <c r="AM14" i="8"/>
  <c r="AM15" i="8" s="1"/>
  <c r="AL14" i="8"/>
  <c r="AL15" i="8" s="1"/>
  <c r="AK14" i="8"/>
  <c r="AK15" i="8" s="1"/>
  <c r="AJ14" i="8"/>
  <c r="AJ15" i="8" s="1"/>
  <c r="AI14" i="8"/>
  <c r="AH14" i="8"/>
  <c r="AH15" i="8" s="1"/>
  <c r="AG14" i="8"/>
  <c r="AG15" i="8" s="1"/>
  <c r="AF14" i="8"/>
  <c r="AF15" i="8" s="1"/>
  <c r="AE14" i="8"/>
  <c r="AE15" i="8" s="1"/>
  <c r="AD14" i="8"/>
  <c r="AD15" i="8" s="1"/>
  <c r="AC14" i="8"/>
  <c r="AC15" i="8" s="1"/>
  <c r="AB14" i="8"/>
  <c r="AB15" i="8" s="1"/>
  <c r="AA14" i="8"/>
  <c r="Z14" i="8"/>
  <c r="Z15" i="8" s="1"/>
  <c r="Y14" i="8"/>
  <c r="Y15" i="8" s="1"/>
  <c r="X14" i="8"/>
  <c r="X15" i="8" s="1"/>
  <c r="W14" i="8"/>
  <c r="BF14" i="8" s="1"/>
  <c r="BF15" i="8" s="1"/>
  <c r="V14" i="8"/>
  <c r="V15" i="8" s="1"/>
  <c r="U14" i="8"/>
  <c r="U15" i="8" s="1"/>
  <c r="T14" i="8"/>
  <c r="T15" i="8" s="1"/>
  <c r="S14" i="8"/>
  <c r="R14" i="8"/>
  <c r="R15" i="8" s="1"/>
  <c r="Q14" i="8"/>
  <c r="Q15" i="8" s="1"/>
  <c r="P14" i="8"/>
  <c r="P15" i="8" s="1"/>
  <c r="O14" i="8"/>
  <c r="O15" i="8" s="1"/>
  <c r="N14" i="8"/>
  <c r="N15" i="8" s="1"/>
  <c r="M14" i="8"/>
  <c r="M15" i="8" s="1"/>
  <c r="L14" i="8"/>
  <c r="L15" i="8" s="1"/>
  <c r="K14" i="8"/>
  <c r="J14" i="8"/>
  <c r="J15" i="8" s="1"/>
  <c r="I14" i="8"/>
  <c r="I15" i="8" s="1"/>
  <c r="H14" i="8"/>
  <c r="H15" i="8" s="1"/>
  <c r="G14" i="8"/>
  <c r="G15" i="8" s="1"/>
  <c r="F14" i="8"/>
  <c r="F15" i="8" s="1"/>
  <c r="E14" i="8"/>
  <c r="E15" i="8" s="1"/>
  <c r="D14" i="8"/>
  <c r="D15" i="8" s="1"/>
  <c r="BD13" i="8"/>
  <c r="BC13" i="8"/>
  <c r="BB13" i="8"/>
  <c r="BA13" i="8"/>
  <c r="AZ13" i="8"/>
  <c r="AY13" i="8"/>
  <c r="AX13" i="8"/>
  <c r="AW13" i="8"/>
  <c r="AV13" i="8"/>
  <c r="AN13" i="8"/>
  <c r="AF13" i="8"/>
  <c r="X13" i="8"/>
  <c r="P13" i="8"/>
  <c r="H13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BF12" i="8" s="1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BE12" i="8" s="1"/>
  <c r="BG12" i="8" s="1"/>
  <c r="BI12" i="8" s="1"/>
  <c r="AU11" i="8"/>
  <c r="AT11" i="8"/>
  <c r="AS11" i="8"/>
  <c r="AR11" i="8"/>
  <c r="AQ11" i="8"/>
  <c r="AP11" i="8"/>
  <c r="AO11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BF11" i="8" s="1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BE11" i="8" s="1"/>
  <c r="BG11" i="8" s="1"/>
  <c r="BI11" i="8" s="1"/>
  <c r="AU10" i="8"/>
  <c r="AT10" i="8"/>
  <c r="AS10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BF10" i="8" s="1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BE10" i="8" s="1"/>
  <c r="BG10" i="8" s="1"/>
  <c r="BI10" i="8" s="1"/>
  <c r="AU9" i="8"/>
  <c r="AU13" i="8" s="1"/>
  <c r="AT9" i="8"/>
  <c r="AT13" i="8" s="1"/>
  <c r="AS9" i="8"/>
  <c r="AS13" i="8" s="1"/>
  <c r="AR9" i="8"/>
  <c r="AR13" i="8" s="1"/>
  <c r="AQ9" i="8"/>
  <c r="AQ13" i="8" s="1"/>
  <c r="AP9" i="8"/>
  <c r="AP13" i="8" s="1"/>
  <c r="AO9" i="8"/>
  <c r="AO13" i="8" s="1"/>
  <c r="AN9" i="8"/>
  <c r="AM9" i="8"/>
  <c r="AM13" i="8" s="1"/>
  <c r="AL9" i="8"/>
  <c r="AL13" i="8" s="1"/>
  <c r="AK9" i="8"/>
  <c r="AK13" i="8" s="1"/>
  <c r="AJ9" i="8"/>
  <c r="AJ13" i="8" s="1"/>
  <c r="AI9" i="8"/>
  <c r="AI13" i="8" s="1"/>
  <c r="AH9" i="8"/>
  <c r="AH13" i="8" s="1"/>
  <c r="AG9" i="8"/>
  <c r="AG13" i="8" s="1"/>
  <c r="AF9" i="8"/>
  <c r="AE9" i="8"/>
  <c r="AE13" i="8" s="1"/>
  <c r="AD9" i="8"/>
  <c r="AD13" i="8" s="1"/>
  <c r="AC9" i="8"/>
  <c r="AC13" i="8" s="1"/>
  <c r="AB9" i="8"/>
  <c r="AB13" i="8" s="1"/>
  <c r="AA9" i="8"/>
  <c r="AA13" i="8" s="1"/>
  <c r="Z9" i="8"/>
  <c r="Z13" i="8" s="1"/>
  <c r="Y9" i="8"/>
  <c r="Y13" i="8" s="1"/>
  <c r="X9" i="8"/>
  <c r="W9" i="8"/>
  <c r="W13" i="8" s="1"/>
  <c r="V9" i="8"/>
  <c r="V13" i="8" s="1"/>
  <c r="U9" i="8"/>
  <c r="U13" i="8" s="1"/>
  <c r="T9" i="8"/>
  <c r="T13" i="8" s="1"/>
  <c r="S9" i="8"/>
  <c r="S13" i="8" s="1"/>
  <c r="R9" i="8"/>
  <c r="R13" i="8" s="1"/>
  <c r="Q9" i="8"/>
  <c r="Q13" i="8" s="1"/>
  <c r="P9" i="8"/>
  <c r="O9" i="8"/>
  <c r="O13" i="8" s="1"/>
  <c r="N9" i="8"/>
  <c r="N13" i="8" s="1"/>
  <c r="M9" i="8"/>
  <c r="M13" i="8" s="1"/>
  <c r="L9" i="8"/>
  <c r="L13" i="8" s="1"/>
  <c r="K9" i="8"/>
  <c r="K13" i="8" s="1"/>
  <c r="J9" i="8"/>
  <c r="J13" i="8" s="1"/>
  <c r="I9" i="8"/>
  <c r="I13" i="8" s="1"/>
  <c r="H9" i="8"/>
  <c r="G9" i="8"/>
  <c r="G13" i="8" s="1"/>
  <c r="F9" i="8"/>
  <c r="F13" i="8" s="1"/>
  <c r="E9" i="8"/>
  <c r="E13" i="8" s="1"/>
  <c r="D9" i="8"/>
  <c r="D13" i="8" s="1"/>
  <c r="AT119" i="7"/>
  <c r="AT120" i="7" s="1"/>
  <c r="AS119" i="7"/>
  <c r="AS120" i="7" s="1"/>
  <c r="AR119" i="7"/>
  <c r="AR120" i="7" s="1"/>
  <c r="AQ119" i="7"/>
  <c r="AQ120" i="7" s="1"/>
  <c r="AP119" i="7"/>
  <c r="AP120" i="7" s="1"/>
  <c r="AO119" i="7"/>
  <c r="AO120" i="7" s="1"/>
  <c r="AN119" i="7"/>
  <c r="AN120" i="7" s="1"/>
  <c r="AM119" i="7"/>
  <c r="AM120" i="7" s="1"/>
  <c r="AL119" i="7"/>
  <c r="AL120" i="7" s="1"/>
  <c r="AK119" i="7"/>
  <c r="AK120" i="7" s="1"/>
  <c r="AJ119" i="7"/>
  <c r="AJ120" i="7" s="1"/>
  <c r="AI119" i="7"/>
  <c r="AI120" i="7" s="1"/>
  <c r="AH119" i="7"/>
  <c r="AH120" i="7" s="1"/>
  <c r="AG119" i="7"/>
  <c r="AG120" i="7" s="1"/>
  <c r="AF119" i="7"/>
  <c r="AF120" i="7" s="1"/>
  <c r="AE119" i="7"/>
  <c r="AE120" i="7" s="1"/>
  <c r="AD119" i="7"/>
  <c r="AD120" i="7" s="1"/>
  <c r="AC119" i="7"/>
  <c r="AC120" i="7" s="1"/>
  <c r="AB119" i="7"/>
  <c r="AB120" i="7" s="1"/>
  <c r="AA119" i="7"/>
  <c r="AA120" i="7" s="1"/>
  <c r="Z119" i="7"/>
  <c r="Z120" i="7" s="1"/>
  <c r="Y119" i="7"/>
  <c r="Y120" i="7" s="1"/>
  <c r="X119" i="7"/>
  <c r="X120" i="7" s="1"/>
  <c r="W119" i="7"/>
  <c r="W120" i="7" s="1"/>
  <c r="V119" i="7"/>
  <c r="AV119" i="7" s="1"/>
  <c r="AV120" i="7" s="1"/>
  <c r="U119" i="7"/>
  <c r="U120" i="7" s="1"/>
  <c r="T119" i="7"/>
  <c r="T120" i="7" s="1"/>
  <c r="S119" i="7"/>
  <c r="S120" i="7" s="1"/>
  <c r="R119" i="7"/>
  <c r="R120" i="7" s="1"/>
  <c r="Q119" i="7"/>
  <c r="Q120" i="7" s="1"/>
  <c r="P119" i="7"/>
  <c r="P120" i="7" s="1"/>
  <c r="O119" i="7"/>
  <c r="O120" i="7" s="1"/>
  <c r="N119" i="7"/>
  <c r="N120" i="7" s="1"/>
  <c r="M119" i="7"/>
  <c r="M120" i="7" s="1"/>
  <c r="L119" i="7"/>
  <c r="L120" i="7" s="1"/>
  <c r="K119" i="7"/>
  <c r="K120" i="7" s="1"/>
  <c r="J119" i="7"/>
  <c r="J120" i="7" s="1"/>
  <c r="I119" i="7"/>
  <c r="I120" i="7" s="1"/>
  <c r="H119" i="7"/>
  <c r="H120" i="7" s="1"/>
  <c r="G119" i="7"/>
  <c r="G120" i="7" s="1"/>
  <c r="F119" i="7"/>
  <c r="F120" i="7" s="1"/>
  <c r="E119" i="7"/>
  <c r="E120" i="7" s="1"/>
  <c r="D119" i="7"/>
  <c r="D120" i="7" s="1"/>
  <c r="C119" i="7"/>
  <c r="C120" i="7" s="1"/>
  <c r="AS118" i="7"/>
  <c r="AO118" i="7"/>
  <c r="AK118" i="7"/>
  <c r="AG118" i="7"/>
  <c r="AC118" i="7"/>
  <c r="Y118" i="7"/>
  <c r="U118" i="7"/>
  <c r="Q118" i="7"/>
  <c r="M118" i="7"/>
  <c r="I118" i="7"/>
  <c r="E118" i="7"/>
  <c r="AT117" i="7"/>
  <c r="AT118" i="7" s="1"/>
  <c r="AS117" i="7"/>
  <c r="AR117" i="7"/>
  <c r="AR118" i="7" s="1"/>
  <c r="AQ117" i="7"/>
  <c r="AQ118" i="7" s="1"/>
  <c r="AP117" i="7"/>
  <c r="AP118" i="7" s="1"/>
  <c r="AO117" i="7"/>
  <c r="AN117" i="7"/>
  <c r="AN118" i="7" s="1"/>
  <c r="AM117" i="7"/>
  <c r="AM118" i="7" s="1"/>
  <c r="AL117" i="7"/>
  <c r="AL118" i="7" s="1"/>
  <c r="AK117" i="7"/>
  <c r="AJ117" i="7"/>
  <c r="AJ118" i="7" s="1"/>
  <c r="AI117" i="7"/>
  <c r="AI118" i="7" s="1"/>
  <c r="AH117" i="7"/>
  <c r="AH118" i="7" s="1"/>
  <c r="AG117" i="7"/>
  <c r="AF117" i="7"/>
  <c r="AF118" i="7" s="1"/>
  <c r="AE117" i="7"/>
  <c r="AE118" i="7" s="1"/>
  <c r="AD117" i="7"/>
  <c r="AD118" i="7" s="1"/>
  <c r="AC117" i="7"/>
  <c r="AB117" i="7"/>
  <c r="AB118" i="7" s="1"/>
  <c r="AA117" i="7"/>
  <c r="AA118" i="7" s="1"/>
  <c r="Z117" i="7"/>
  <c r="Z118" i="7" s="1"/>
  <c r="Y117" i="7"/>
  <c r="X117" i="7"/>
  <c r="X118" i="7" s="1"/>
  <c r="W117" i="7"/>
  <c r="W118" i="7" s="1"/>
  <c r="V117" i="7"/>
  <c r="V118" i="7" s="1"/>
  <c r="U117" i="7"/>
  <c r="AV117" i="7" s="1"/>
  <c r="AV118" i="7" s="1"/>
  <c r="T117" i="7"/>
  <c r="T118" i="7" s="1"/>
  <c r="S117" i="7"/>
  <c r="S118" i="7" s="1"/>
  <c r="R117" i="7"/>
  <c r="R118" i="7" s="1"/>
  <c r="Q117" i="7"/>
  <c r="P117" i="7"/>
  <c r="P118" i="7" s="1"/>
  <c r="O117" i="7"/>
  <c r="O118" i="7" s="1"/>
  <c r="N117" i="7"/>
  <c r="N118" i="7" s="1"/>
  <c r="M117" i="7"/>
  <c r="L117" i="7"/>
  <c r="L118" i="7" s="1"/>
  <c r="K117" i="7"/>
  <c r="K118" i="7" s="1"/>
  <c r="J117" i="7"/>
  <c r="J118" i="7" s="1"/>
  <c r="I117" i="7"/>
  <c r="H117" i="7"/>
  <c r="H118" i="7" s="1"/>
  <c r="G117" i="7"/>
  <c r="G118" i="7" s="1"/>
  <c r="F117" i="7"/>
  <c r="F118" i="7" s="1"/>
  <c r="E117" i="7"/>
  <c r="D117" i="7"/>
  <c r="D118" i="7" s="1"/>
  <c r="C117" i="7"/>
  <c r="C118" i="7" s="1"/>
  <c r="AT116" i="7"/>
  <c r="AR116" i="7"/>
  <c r="AP116" i="7"/>
  <c r="AN116" i="7"/>
  <c r="AL116" i="7"/>
  <c r="AJ116" i="7"/>
  <c r="AH116" i="7"/>
  <c r="AF116" i="7"/>
  <c r="AD116" i="7"/>
  <c r="AB116" i="7"/>
  <c r="Z116" i="7"/>
  <c r="X116" i="7"/>
  <c r="V116" i="7"/>
  <c r="T116" i="7"/>
  <c r="R116" i="7"/>
  <c r="P116" i="7"/>
  <c r="N116" i="7"/>
  <c r="L116" i="7"/>
  <c r="J116" i="7"/>
  <c r="H116" i="7"/>
  <c r="F116" i="7"/>
  <c r="D116" i="7"/>
  <c r="AT115" i="7"/>
  <c r="AS115" i="7"/>
  <c r="AS116" i="7" s="1"/>
  <c r="AR115" i="7"/>
  <c r="AQ115" i="7"/>
  <c r="AQ116" i="7" s="1"/>
  <c r="AP115" i="7"/>
  <c r="AO115" i="7"/>
  <c r="AO116" i="7" s="1"/>
  <c r="AN115" i="7"/>
  <c r="AM115" i="7"/>
  <c r="AM116" i="7" s="1"/>
  <c r="AL115" i="7"/>
  <c r="AK115" i="7"/>
  <c r="AK116" i="7" s="1"/>
  <c r="AJ115" i="7"/>
  <c r="AI115" i="7"/>
  <c r="AI116" i="7" s="1"/>
  <c r="AH115" i="7"/>
  <c r="AG115" i="7"/>
  <c r="AG116" i="7" s="1"/>
  <c r="AF115" i="7"/>
  <c r="AE115" i="7"/>
  <c r="AE116" i="7" s="1"/>
  <c r="AD115" i="7"/>
  <c r="AC115" i="7"/>
  <c r="AC116" i="7" s="1"/>
  <c r="AB115" i="7"/>
  <c r="AA115" i="7"/>
  <c r="AA116" i="7" s="1"/>
  <c r="Z115" i="7"/>
  <c r="Y115" i="7"/>
  <c r="Y116" i="7" s="1"/>
  <c r="X115" i="7"/>
  <c r="W115" i="7"/>
  <c r="W116" i="7" s="1"/>
  <c r="V115" i="7"/>
  <c r="U115" i="7"/>
  <c r="T115" i="7"/>
  <c r="S115" i="7"/>
  <c r="S116" i="7" s="1"/>
  <c r="R115" i="7"/>
  <c r="Q115" i="7"/>
  <c r="Q116" i="7" s="1"/>
  <c r="P115" i="7"/>
  <c r="O115" i="7"/>
  <c r="O116" i="7" s="1"/>
  <c r="N115" i="7"/>
  <c r="M115" i="7"/>
  <c r="M116" i="7" s="1"/>
  <c r="L115" i="7"/>
  <c r="K115" i="7"/>
  <c r="K116" i="7" s="1"/>
  <c r="J115" i="7"/>
  <c r="I115" i="7"/>
  <c r="I116" i="7" s="1"/>
  <c r="H115" i="7"/>
  <c r="G115" i="7"/>
  <c r="G116" i="7" s="1"/>
  <c r="F115" i="7"/>
  <c r="E115" i="7"/>
  <c r="E116" i="7" s="1"/>
  <c r="D115" i="7"/>
  <c r="C115" i="7"/>
  <c r="C116" i="7" s="1"/>
  <c r="AT113" i="7"/>
  <c r="AS113" i="7"/>
  <c r="AR113" i="7"/>
  <c r="AQ113" i="7"/>
  <c r="AP113" i="7"/>
  <c r="AO113" i="7"/>
  <c r="AN113" i="7"/>
  <c r="AM113" i="7"/>
  <c r="AL113" i="7"/>
  <c r="AK113" i="7"/>
  <c r="AJ113" i="7"/>
  <c r="AI113" i="7"/>
  <c r="AH113" i="7"/>
  <c r="AG113" i="7"/>
  <c r="AF113" i="7"/>
  <c r="AE113" i="7"/>
  <c r="AD113" i="7"/>
  <c r="AC113" i="7"/>
  <c r="AB113" i="7"/>
  <c r="AA113" i="7"/>
  <c r="Z113" i="7"/>
  <c r="Y113" i="7"/>
  <c r="X113" i="7"/>
  <c r="W113" i="7"/>
  <c r="V113" i="7"/>
  <c r="U113" i="7"/>
  <c r="T113" i="7"/>
  <c r="S113" i="7"/>
  <c r="R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AU113" i="7" s="1"/>
  <c r="AT112" i="7"/>
  <c r="AS112" i="7"/>
  <c r="AR112" i="7"/>
  <c r="AQ112" i="7"/>
  <c r="AP112" i="7"/>
  <c r="AO112" i="7"/>
  <c r="AN112" i="7"/>
  <c r="AM112" i="7"/>
  <c r="AL112" i="7"/>
  <c r="AK112" i="7"/>
  <c r="AJ112" i="7"/>
  <c r="AI112" i="7"/>
  <c r="AH112" i="7"/>
  <c r="AG112" i="7"/>
  <c r="AF112" i="7"/>
  <c r="AE112" i="7"/>
  <c r="AD112" i="7"/>
  <c r="AC112" i="7"/>
  <c r="AB112" i="7"/>
  <c r="AA112" i="7"/>
  <c r="Z112" i="7"/>
  <c r="Y112" i="7"/>
  <c r="X112" i="7"/>
  <c r="W112" i="7"/>
  <c r="V112" i="7"/>
  <c r="U112" i="7"/>
  <c r="AV112" i="7" s="1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C112" i="7"/>
  <c r="AU112" i="7" s="1"/>
  <c r="AW112" i="7" s="1"/>
  <c r="AT111" i="7"/>
  <c r="AS111" i="7"/>
  <c r="AR111" i="7"/>
  <c r="AQ111" i="7"/>
  <c r="AP111" i="7"/>
  <c r="AO111" i="7"/>
  <c r="AN111" i="7"/>
  <c r="AM111" i="7"/>
  <c r="AL111" i="7"/>
  <c r="AK111" i="7"/>
  <c r="AJ111" i="7"/>
  <c r="AI111" i="7"/>
  <c r="AH111" i="7"/>
  <c r="AG111" i="7"/>
  <c r="AF111" i="7"/>
  <c r="AE111" i="7"/>
  <c r="AD111" i="7"/>
  <c r="AC111" i="7"/>
  <c r="AB111" i="7"/>
  <c r="AA111" i="7"/>
  <c r="Z111" i="7"/>
  <c r="Y111" i="7"/>
  <c r="X111" i="7"/>
  <c r="W111" i="7"/>
  <c r="V111" i="7"/>
  <c r="AV111" i="7" s="1"/>
  <c r="U111" i="7"/>
  <c r="T111" i="7"/>
  <c r="S111" i="7"/>
  <c r="R111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D111" i="7"/>
  <c r="C111" i="7"/>
  <c r="AT110" i="7"/>
  <c r="AS110" i="7"/>
  <c r="AR110" i="7"/>
  <c r="AQ110" i="7"/>
  <c r="AP110" i="7"/>
  <c r="AO110" i="7"/>
  <c r="AN110" i="7"/>
  <c r="AM110" i="7"/>
  <c r="AL110" i="7"/>
  <c r="AK110" i="7"/>
  <c r="AJ110" i="7"/>
  <c r="AI110" i="7"/>
  <c r="AH110" i="7"/>
  <c r="AG110" i="7"/>
  <c r="AF110" i="7"/>
  <c r="AE110" i="7"/>
  <c r="AD110" i="7"/>
  <c r="AC110" i="7"/>
  <c r="AB110" i="7"/>
  <c r="AA110" i="7"/>
  <c r="Z110" i="7"/>
  <c r="Y110" i="7"/>
  <c r="X110" i="7"/>
  <c r="W110" i="7"/>
  <c r="V110" i="7"/>
  <c r="U110" i="7"/>
  <c r="AV110" i="7" s="1"/>
  <c r="T110" i="7"/>
  <c r="S110" i="7"/>
  <c r="R110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AU110" i="7" s="1"/>
  <c r="AW110" i="7" s="1"/>
  <c r="AV109" i="7"/>
  <c r="AT109" i="7"/>
  <c r="AS109" i="7"/>
  <c r="AR109" i="7"/>
  <c r="AQ109" i="7"/>
  <c r="AP109" i="7"/>
  <c r="AO109" i="7"/>
  <c r="AN109" i="7"/>
  <c r="AM109" i="7"/>
  <c r="AL109" i="7"/>
  <c r="AK109" i="7"/>
  <c r="AJ109" i="7"/>
  <c r="AI109" i="7"/>
  <c r="AH109" i="7"/>
  <c r="AG109" i="7"/>
  <c r="AF109" i="7"/>
  <c r="AE109" i="7"/>
  <c r="AD109" i="7"/>
  <c r="AC109" i="7"/>
  <c r="AB109" i="7"/>
  <c r="AA109" i="7"/>
  <c r="Z109" i="7"/>
  <c r="Y109" i="7"/>
  <c r="X109" i="7"/>
  <c r="W109" i="7"/>
  <c r="V109" i="7"/>
  <c r="U109" i="7"/>
  <c r="T109" i="7"/>
  <c r="S109" i="7"/>
  <c r="R109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E109" i="7"/>
  <c r="D109" i="7"/>
  <c r="C109" i="7"/>
  <c r="AU109" i="7" s="1"/>
  <c r="AW109" i="7" s="1"/>
  <c r="AT108" i="7"/>
  <c r="AS108" i="7"/>
  <c r="AR108" i="7"/>
  <c r="AQ108" i="7"/>
  <c r="AP108" i="7"/>
  <c r="AO108" i="7"/>
  <c r="AN108" i="7"/>
  <c r="AM108" i="7"/>
  <c r="AL108" i="7"/>
  <c r="AK108" i="7"/>
  <c r="AJ108" i="7"/>
  <c r="AI108" i="7"/>
  <c r="AH108" i="7"/>
  <c r="AG108" i="7"/>
  <c r="AF108" i="7"/>
  <c r="AE108" i="7"/>
  <c r="AD108" i="7"/>
  <c r="AC108" i="7"/>
  <c r="AB108" i="7"/>
  <c r="AA108" i="7"/>
  <c r="Z108" i="7"/>
  <c r="Y108" i="7"/>
  <c r="X108" i="7"/>
  <c r="W108" i="7"/>
  <c r="V108" i="7"/>
  <c r="U108" i="7"/>
  <c r="AV108" i="7" s="1"/>
  <c r="T108" i="7"/>
  <c r="S108" i="7"/>
  <c r="R108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E108" i="7"/>
  <c r="D108" i="7"/>
  <c r="C108" i="7"/>
  <c r="AU108" i="7" s="1"/>
  <c r="AW108" i="7" s="1"/>
  <c r="AT107" i="7"/>
  <c r="AS107" i="7"/>
  <c r="AR107" i="7"/>
  <c r="AQ107" i="7"/>
  <c r="AP107" i="7"/>
  <c r="AP114" i="7" s="1"/>
  <c r="AO107" i="7"/>
  <c r="AN107" i="7"/>
  <c r="AM107" i="7"/>
  <c r="AL107" i="7"/>
  <c r="AK107" i="7"/>
  <c r="AJ107" i="7"/>
  <c r="AI107" i="7"/>
  <c r="AH107" i="7"/>
  <c r="AH114" i="7" s="1"/>
  <c r="AG107" i="7"/>
  <c r="AF107" i="7"/>
  <c r="AE107" i="7"/>
  <c r="AD107" i="7"/>
  <c r="AC107" i="7"/>
  <c r="AB107" i="7"/>
  <c r="AA107" i="7"/>
  <c r="Z107" i="7"/>
  <c r="Z114" i="7" s="1"/>
  <c r="Y107" i="7"/>
  <c r="X107" i="7"/>
  <c r="W107" i="7"/>
  <c r="V107" i="7"/>
  <c r="AV107" i="7" s="1"/>
  <c r="U107" i="7"/>
  <c r="T107" i="7"/>
  <c r="S107" i="7"/>
  <c r="R107" i="7"/>
  <c r="R114" i="7" s="1"/>
  <c r="Q107" i="7"/>
  <c r="P107" i="7"/>
  <c r="O107" i="7"/>
  <c r="N107" i="7"/>
  <c r="M107" i="7"/>
  <c r="L107" i="7"/>
  <c r="K107" i="7"/>
  <c r="J107" i="7"/>
  <c r="J114" i="7" s="1"/>
  <c r="I107" i="7"/>
  <c r="H107" i="7"/>
  <c r="G107" i="7"/>
  <c r="F107" i="7"/>
  <c r="E107" i="7"/>
  <c r="D107" i="7"/>
  <c r="C107" i="7"/>
  <c r="AT106" i="7"/>
  <c r="AS106" i="7"/>
  <c r="AR106" i="7"/>
  <c r="AQ106" i="7"/>
  <c r="AP106" i="7"/>
  <c r="AO106" i="7"/>
  <c r="AN106" i="7"/>
  <c r="AM106" i="7"/>
  <c r="AL106" i="7"/>
  <c r="AK106" i="7"/>
  <c r="AJ106" i="7"/>
  <c r="AI106" i="7"/>
  <c r="AH106" i="7"/>
  <c r="AG106" i="7"/>
  <c r="AF106" i="7"/>
  <c r="AE106" i="7"/>
  <c r="AD106" i="7"/>
  <c r="AC106" i="7"/>
  <c r="AB106" i="7"/>
  <c r="AA106" i="7"/>
  <c r="Z106" i="7"/>
  <c r="Y106" i="7"/>
  <c r="X106" i="7"/>
  <c r="W106" i="7"/>
  <c r="V106" i="7"/>
  <c r="U106" i="7"/>
  <c r="AV106" i="7" s="1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D106" i="7"/>
  <c r="C106" i="7"/>
  <c r="AU106" i="7" s="1"/>
  <c r="AW106" i="7" s="1"/>
  <c r="AV105" i="7"/>
  <c r="AT105" i="7"/>
  <c r="AT114" i="7" s="1"/>
  <c r="AS105" i="7"/>
  <c r="AR105" i="7"/>
  <c r="AQ105" i="7"/>
  <c r="AP105" i="7"/>
  <c r="AO105" i="7"/>
  <c r="AN105" i="7"/>
  <c r="AM105" i="7"/>
  <c r="AL105" i="7"/>
  <c r="AL114" i="7" s="1"/>
  <c r="AK105" i="7"/>
  <c r="AJ105" i="7"/>
  <c r="AI105" i="7"/>
  <c r="AH105" i="7"/>
  <c r="AG105" i="7"/>
  <c r="AF105" i="7"/>
  <c r="AE105" i="7"/>
  <c r="AD105" i="7"/>
  <c r="AD114" i="7" s="1"/>
  <c r="AC105" i="7"/>
  <c r="AB105" i="7"/>
  <c r="AA105" i="7"/>
  <c r="Z105" i="7"/>
  <c r="Y105" i="7"/>
  <c r="X105" i="7"/>
  <c r="W105" i="7"/>
  <c r="V105" i="7"/>
  <c r="V114" i="7" s="1"/>
  <c r="U105" i="7"/>
  <c r="T105" i="7"/>
  <c r="S105" i="7"/>
  <c r="R105" i="7"/>
  <c r="Q105" i="7"/>
  <c r="P105" i="7"/>
  <c r="O105" i="7"/>
  <c r="N105" i="7"/>
  <c r="N114" i="7" s="1"/>
  <c r="M105" i="7"/>
  <c r="L105" i="7"/>
  <c r="K105" i="7"/>
  <c r="J105" i="7"/>
  <c r="I105" i="7"/>
  <c r="H105" i="7"/>
  <c r="G105" i="7"/>
  <c r="F105" i="7"/>
  <c r="F114" i="7" s="1"/>
  <c r="E105" i="7"/>
  <c r="D105" i="7"/>
  <c r="C105" i="7"/>
  <c r="AS104" i="7"/>
  <c r="AQ104" i="7"/>
  <c r="AO104" i="7"/>
  <c r="AM104" i="7"/>
  <c r="AK104" i="7"/>
  <c r="AI104" i="7"/>
  <c r="AG104" i="7"/>
  <c r="AE104" i="7"/>
  <c r="AC104" i="7"/>
  <c r="AA104" i="7"/>
  <c r="Y104" i="7"/>
  <c r="W104" i="7"/>
  <c r="U104" i="7"/>
  <c r="S104" i="7"/>
  <c r="Q104" i="7"/>
  <c r="O104" i="7"/>
  <c r="M104" i="7"/>
  <c r="K104" i="7"/>
  <c r="I104" i="7"/>
  <c r="G104" i="7"/>
  <c r="E104" i="7"/>
  <c r="C104" i="7"/>
  <c r="AT103" i="7"/>
  <c r="AT104" i="7" s="1"/>
  <c r="AS103" i="7"/>
  <c r="AR103" i="7"/>
  <c r="AR104" i="7" s="1"/>
  <c r="AQ103" i="7"/>
  <c r="AP103" i="7"/>
  <c r="AP104" i="7" s="1"/>
  <c r="AO103" i="7"/>
  <c r="AN103" i="7"/>
  <c r="AN104" i="7" s="1"/>
  <c r="AM103" i="7"/>
  <c r="AL103" i="7"/>
  <c r="AL104" i="7" s="1"/>
  <c r="AK103" i="7"/>
  <c r="AJ103" i="7"/>
  <c r="AJ104" i="7" s="1"/>
  <c r="AI103" i="7"/>
  <c r="AH103" i="7"/>
  <c r="AH104" i="7" s="1"/>
  <c r="AG103" i="7"/>
  <c r="AF103" i="7"/>
  <c r="AF104" i="7" s="1"/>
  <c r="AE103" i="7"/>
  <c r="AD103" i="7"/>
  <c r="AD104" i="7" s="1"/>
  <c r="AC103" i="7"/>
  <c r="AB103" i="7"/>
  <c r="AB104" i="7" s="1"/>
  <c r="AA103" i="7"/>
  <c r="Z103" i="7"/>
  <c r="Z104" i="7" s="1"/>
  <c r="Y103" i="7"/>
  <c r="X103" i="7"/>
  <c r="X104" i="7" s="1"/>
  <c r="W103" i="7"/>
  <c r="V103" i="7"/>
  <c r="V104" i="7" s="1"/>
  <c r="U103" i="7"/>
  <c r="T103" i="7"/>
  <c r="T104" i="7" s="1"/>
  <c r="S103" i="7"/>
  <c r="R103" i="7"/>
  <c r="R104" i="7" s="1"/>
  <c r="Q103" i="7"/>
  <c r="P103" i="7"/>
  <c r="P104" i="7" s="1"/>
  <c r="O103" i="7"/>
  <c r="N103" i="7"/>
  <c r="N104" i="7" s="1"/>
  <c r="M103" i="7"/>
  <c r="L103" i="7"/>
  <c r="L104" i="7" s="1"/>
  <c r="K103" i="7"/>
  <c r="J103" i="7"/>
  <c r="J104" i="7" s="1"/>
  <c r="I103" i="7"/>
  <c r="H103" i="7"/>
  <c r="H104" i="7" s="1"/>
  <c r="G103" i="7"/>
  <c r="F103" i="7"/>
  <c r="F104" i="7" s="1"/>
  <c r="E103" i="7"/>
  <c r="D103" i="7"/>
  <c r="D104" i="7" s="1"/>
  <c r="C103" i="7"/>
  <c r="AS102" i="7"/>
  <c r="AO102" i="7"/>
  <c r="AK102" i="7"/>
  <c r="AG102" i="7"/>
  <c r="AC102" i="7"/>
  <c r="Y102" i="7"/>
  <c r="U102" i="7"/>
  <c r="Q102" i="7"/>
  <c r="M102" i="7"/>
  <c r="I102" i="7"/>
  <c r="E102" i="7"/>
  <c r="AT101" i="7"/>
  <c r="AS101" i="7"/>
  <c r="AR101" i="7"/>
  <c r="AQ101" i="7"/>
  <c r="AP101" i="7"/>
  <c r="AO101" i="7"/>
  <c r="AN101" i="7"/>
  <c r="AM101" i="7"/>
  <c r="AL101" i="7"/>
  <c r="AK101" i="7"/>
  <c r="AJ101" i="7"/>
  <c r="AI101" i="7"/>
  <c r="AH101" i="7"/>
  <c r="AG101" i="7"/>
  <c r="AF101" i="7"/>
  <c r="AE101" i="7"/>
  <c r="AD101" i="7"/>
  <c r="AC101" i="7"/>
  <c r="AB101" i="7"/>
  <c r="AA101" i="7"/>
  <c r="Z101" i="7"/>
  <c r="Y101" i="7"/>
  <c r="X101" i="7"/>
  <c r="W101" i="7"/>
  <c r="V101" i="7"/>
  <c r="U101" i="7"/>
  <c r="AV101" i="7" s="1"/>
  <c r="T101" i="7"/>
  <c r="S101" i="7"/>
  <c r="R101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AU101" i="7" s="1"/>
  <c r="AW101" i="7" s="1"/>
  <c r="AX101" i="7" s="1"/>
  <c r="AT100" i="7"/>
  <c r="AS100" i="7"/>
  <c r="AR100" i="7"/>
  <c r="AQ100" i="7"/>
  <c r="AP100" i="7"/>
  <c r="AO100" i="7"/>
  <c r="AN100" i="7"/>
  <c r="AM100" i="7"/>
  <c r="AL100" i="7"/>
  <c r="AK100" i="7"/>
  <c r="AJ100" i="7"/>
  <c r="AI100" i="7"/>
  <c r="AH100" i="7"/>
  <c r="AG100" i="7"/>
  <c r="AF100" i="7"/>
  <c r="AE100" i="7"/>
  <c r="AD100" i="7"/>
  <c r="AC100" i="7"/>
  <c r="AB100" i="7"/>
  <c r="AA100" i="7"/>
  <c r="Z100" i="7"/>
  <c r="Y100" i="7"/>
  <c r="X100" i="7"/>
  <c r="W100" i="7"/>
  <c r="V100" i="7"/>
  <c r="U100" i="7"/>
  <c r="AV100" i="7" s="1"/>
  <c r="T100" i="7"/>
  <c r="S100" i="7"/>
  <c r="R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C100" i="7"/>
  <c r="AT99" i="7"/>
  <c r="AT102" i="7" s="1"/>
  <c r="AS99" i="7"/>
  <c r="AR99" i="7"/>
  <c r="AR102" i="7" s="1"/>
  <c r="AQ99" i="7"/>
  <c r="AQ102" i="7" s="1"/>
  <c r="AP99" i="7"/>
  <c r="AP102" i="7" s="1"/>
  <c r="AO99" i="7"/>
  <c r="AN99" i="7"/>
  <c r="AN102" i="7" s="1"/>
  <c r="AM99" i="7"/>
  <c r="AM102" i="7" s="1"/>
  <c r="AL99" i="7"/>
  <c r="AL102" i="7" s="1"/>
  <c r="AK99" i="7"/>
  <c r="AJ99" i="7"/>
  <c r="AJ102" i="7" s="1"/>
  <c r="AI99" i="7"/>
  <c r="AI102" i="7" s="1"/>
  <c r="AH99" i="7"/>
  <c r="AH102" i="7" s="1"/>
  <c r="AG99" i="7"/>
  <c r="AF99" i="7"/>
  <c r="AF102" i="7" s="1"/>
  <c r="AE99" i="7"/>
  <c r="AE102" i="7" s="1"/>
  <c r="AD99" i="7"/>
  <c r="AD102" i="7" s="1"/>
  <c r="AC99" i="7"/>
  <c r="AB99" i="7"/>
  <c r="AB102" i="7" s="1"/>
  <c r="AA99" i="7"/>
  <c r="AA102" i="7" s="1"/>
  <c r="Z99" i="7"/>
  <c r="Z102" i="7" s="1"/>
  <c r="Y99" i="7"/>
  <c r="X99" i="7"/>
  <c r="X102" i="7" s="1"/>
  <c r="W99" i="7"/>
  <c r="W102" i="7" s="1"/>
  <c r="V99" i="7"/>
  <c r="V102" i="7" s="1"/>
  <c r="U99" i="7"/>
  <c r="AV99" i="7" s="1"/>
  <c r="AV102" i="7" s="1"/>
  <c r="T99" i="7"/>
  <c r="T102" i="7" s="1"/>
  <c r="S99" i="7"/>
  <c r="S102" i="7" s="1"/>
  <c r="R99" i="7"/>
  <c r="R102" i="7" s="1"/>
  <c r="Q99" i="7"/>
  <c r="P99" i="7"/>
  <c r="P102" i="7" s="1"/>
  <c r="O99" i="7"/>
  <c r="O102" i="7" s="1"/>
  <c r="N99" i="7"/>
  <c r="N102" i="7" s="1"/>
  <c r="M99" i="7"/>
  <c r="L99" i="7"/>
  <c r="L102" i="7" s="1"/>
  <c r="K99" i="7"/>
  <c r="K102" i="7" s="1"/>
  <c r="J99" i="7"/>
  <c r="J102" i="7" s="1"/>
  <c r="I99" i="7"/>
  <c r="H99" i="7"/>
  <c r="H102" i="7" s="1"/>
  <c r="G99" i="7"/>
  <c r="G102" i="7" s="1"/>
  <c r="F99" i="7"/>
  <c r="F102" i="7" s="1"/>
  <c r="E99" i="7"/>
  <c r="D99" i="7"/>
  <c r="D102" i="7" s="1"/>
  <c r="C99" i="7"/>
  <c r="C102" i="7" s="1"/>
  <c r="AR98" i="7"/>
  <c r="AN98" i="7"/>
  <c r="AJ98" i="7"/>
  <c r="AF98" i="7"/>
  <c r="AB98" i="7"/>
  <c r="X98" i="7"/>
  <c r="T98" i="7"/>
  <c r="P98" i="7"/>
  <c r="L98" i="7"/>
  <c r="H98" i="7"/>
  <c r="D98" i="7"/>
  <c r="AV97" i="7"/>
  <c r="AT97" i="7"/>
  <c r="AS97" i="7"/>
  <c r="AR97" i="7"/>
  <c r="AQ97" i="7"/>
  <c r="AP97" i="7"/>
  <c r="AO97" i="7"/>
  <c r="AN97" i="7"/>
  <c r="AM97" i="7"/>
  <c r="AL97" i="7"/>
  <c r="AK97" i="7"/>
  <c r="AJ97" i="7"/>
  <c r="AI97" i="7"/>
  <c r="AH97" i="7"/>
  <c r="AG97" i="7"/>
  <c r="AF97" i="7"/>
  <c r="AE97" i="7"/>
  <c r="AD97" i="7"/>
  <c r="AC97" i="7"/>
  <c r="AB97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C97" i="7"/>
  <c r="AU97" i="7" s="1"/>
  <c r="AW97" i="7" s="1"/>
  <c r="AX97" i="7" s="1"/>
  <c r="AV96" i="7"/>
  <c r="AV98" i="7" s="1"/>
  <c r="AT96" i="7"/>
  <c r="AT98" i="7" s="1"/>
  <c r="AS96" i="7"/>
  <c r="AS98" i="7" s="1"/>
  <c r="AR96" i="7"/>
  <c r="AQ96" i="7"/>
  <c r="AQ98" i="7" s="1"/>
  <c r="AP96" i="7"/>
  <c r="AP98" i="7" s="1"/>
  <c r="AO96" i="7"/>
  <c r="AO98" i="7" s="1"/>
  <c r="AN96" i="7"/>
  <c r="AM96" i="7"/>
  <c r="AM98" i="7" s="1"/>
  <c r="AL96" i="7"/>
  <c r="AL98" i="7" s="1"/>
  <c r="AK96" i="7"/>
  <c r="AK98" i="7" s="1"/>
  <c r="AJ96" i="7"/>
  <c r="AI96" i="7"/>
  <c r="AI98" i="7" s="1"/>
  <c r="AH96" i="7"/>
  <c r="AH98" i="7" s="1"/>
  <c r="AG96" i="7"/>
  <c r="AG98" i="7" s="1"/>
  <c r="AF96" i="7"/>
  <c r="AE96" i="7"/>
  <c r="AE98" i="7" s="1"/>
  <c r="AD96" i="7"/>
  <c r="AD98" i="7" s="1"/>
  <c r="AC96" i="7"/>
  <c r="AC98" i="7" s="1"/>
  <c r="AB96" i="7"/>
  <c r="AA96" i="7"/>
  <c r="AA98" i="7" s="1"/>
  <c r="Z96" i="7"/>
  <c r="Z98" i="7" s="1"/>
  <c r="Y96" i="7"/>
  <c r="Y98" i="7" s="1"/>
  <c r="X96" i="7"/>
  <c r="W96" i="7"/>
  <c r="W98" i="7" s="1"/>
  <c r="V96" i="7"/>
  <c r="V98" i="7" s="1"/>
  <c r="U96" i="7"/>
  <c r="U98" i="7" s="1"/>
  <c r="T96" i="7"/>
  <c r="S96" i="7"/>
  <c r="S98" i="7" s="1"/>
  <c r="R96" i="7"/>
  <c r="R98" i="7" s="1"/>
  <c r="Q96" i="7"/>
  <c r="Q98" i="7" s="1"/>
  <c r="P96" i="7"/>
  <c r="O96" i="7"/>
  <c r="O98" i="7" s="1"/>
  <c r="N96" i="7"/>
  <c r="N98" i="7" s="1"/>
  <c r="M96" i="7"/>
  <c r="M98" i="7" s="1"/>
  <c r="L96" i="7"/>
  <c r="K96" i="7"/>
  <c r="K98" i="7" s="1"/>
  <c r="J96" i="7"/>
  <c r="J98" i="7" s="1"/>
  <c r="I96" i="7"/>
  <c r="I98" i="7" s="1"/>
  <c r="H96" i="7"/>
  <c r="G96" i="7"/>
  <c r="G98" i="7" s="1"/>
  <c r="F96" i="7"/>
  <c r="F98" i="7" s="1"/>
  <c r="E96" i="7"/>
  <c r="E98" i="7" s="1"/>
  <c r="D96" i="7"/>
  <c r="C96" i="7"/>
  <c r="AT94" i="7"/>
  <c r="AS94" i="7"/>
  <c r="AR94" i="7"/>
  <c r="AQ94" i="7"/>
  <c r="AP94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C94" i="7"/>
  <c r="AB94" i="7"/>
  <c r="AA94" i="7"/>
  <c r="Z94" i="7"/>
  <c r="Y94" i="7"/>
  <c r="X94" i="7"/>
  <c r="W94" i="7"/>
  <c r="V94" i="7"/>
  <c r="U94" i="7"/>
  <c r="AV94" i="7" s="1"/>
  <c r="T94" i="7"/>
  <c r="S94" i="7"/>
  <c r="R94" i="7"/>
  <c r="Q94" i="7"/>
  <c r="P94" i="7"/>
  <c r="O94" i="7"/>
  <c r="N94" i="7"/>
  <c r="M94" i="7"/>
  <c r="L94" i="7"/>
  <c r="K94" i="7"/>
  <c r="J94" i="7"/>
  <c r="I94" i="7"/>
  <c r="H94" i="7"/>
  <c r="G94" i="7"/>
  <c r="F94" i="7"/>
  <c r="E94" i="7"/>
  <c r="D94" i="7"/>
  <c r="C94" i="7"/>
  <c r="AU94" i="7" s="1"/>
  <c r="AW94" i="7" s="1"/>
  <c r="AX94" i="7" s="1"/>
  <c r="AT93" i="7"/>
  <c r="AS93" i="7"/>
  <c r="AR93" i="7"/>
  <c r="AQ93" i="7"/>
  <c r="AP93" i="7"/>
  <c r="AO93" i="7"/>
  <c r="AN93" i="7"/>
  <c r="AM93" i="7"/>
  <c r="AL93" i="7"/>
  <c r="AK93" i="7"/>
  <c r="AJ93" i="7"/>
  <c r="AI93" i="7"/>
  <c r="AH93" i="7"/>
  <c r="AG93" i="7"/>
  <c r="AF93" i="7"/>
  <c r="AE93" i="7"/>
  <c r="AD93" i="7"/>
  <c r="AC93" i="7"/>
  <c r="AB93" i="7"/>
  <c r="AA93" i="7"/>
  <c r="Z93" i="7"/>
  <c r="Y93" i="7"/>
  <c r="X93" i="7"/>
  <c r="W93" i="7"/>
  <c r="V93" i="7"/>
  <c r="U93" i="7"/>
  <c r="AV93" i="7" s="1"/>
  <c r="T93" i="7"/>
  <c r="S93" i="7"/>
  <c r="R93" i="7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C93" i="7"/>
  <c r="AU93" i="7" s="1"/>
  <c r="AW93" i="7" s="1"/>
  <c r="AX93" i="7" s="1"/>
  <c r="AT92" i="7"/>
  <c r="AT95" i="7" s="1"/>
  <c r="AS92" i="7"/>
  <c r="AS95" i="7" s="1"/>
  <c r="AR92" i="7"/>
  <c r="AR95" i="7" s="1"/>
  <c r="AQ92" i="7"/>
  <c r="AQ95" i="7" s="1"/>
  <c r="AP92" i="7"/>
  <c r="AP95" i="7" s="1"/>
  <c r="AO92" i="7"/>
  <c r="AO95" i="7" s="1"/>
  <c r="AN92" i="7"/>
  <c r="AN95" i="7" s="1"/>
  <c r="AM92" i="7"/>
  <c r="AM95" i="7" s="1"/>
  <c r="AL92" i="7"/>
  <c r="AL95" i="7" s="1"/>
  <c r="AK92" i="7"/>
  <c r="AK95" i="7" s="1"/>
  <c r="AJ92" i="7"/>
  <c r="AJ95" i="7" s="1"/>
  <c r="AI92" i="7"/>
  <c r="AI95" i="7" s="1"/>
  <c r="AH92" i="7"/>
  <c r="AH95" i="7" s="1"/>
  <c r="AG92" i="7"/>
  <c r="AG95" i="7" s="1"/>
  <c r="AF92" i="7"/>
  <c r="AF95" i="7" s="1"/>
  <c r="AE92" i="7"/>
  <c r="AE95" i="7" s="1"/>
  <c r="AD92" i="7"/>
  <c r="AD95" i="7" s="1"/>
  <c r="AC92" i="7"/>
  <c r="AC95" i="7" s="1"/>
  <c r="AB92" i="7"/>
  <c r="AB95" i="7" s="1"/>
  <c r="AA92" i="7"/>
  <c r="AA95" i="7" s="1"/>
  <c r="Z92" i="7"/>
  <c r="Z95" i="7" s="1"/>
  <c r="Y92" i="7"/>
  <c r="Y95" i="7" s="1"/>
  <c r="X92" i="7"/>
  <c r="X95" i="7" s="1"/>
  <c r="W92" i="7"/>
  <c r="W95" i="7" s="1"/>
  <c r="V92" i="7"/>
  <c r="V95" i="7" s="1"/>
  <c r="U92" i="7"/>
  <c r="AV92" i="7" s="1"/>
  <c r="AV95" i="7" s="1"/>
  <c r="T92" i="7"/>
  <c r="T95" i="7" s="1"/>
  <c r="S92" i="7"/>
  <c r="S95" i="7" s="1"/>
  <c r="R92" i="7"/>
  <c r="R95" i="7" s="1"/>
  <c r="Q92" i="7"/>
  <c r="Q95" i="7" s="1"/>
  <c r="P92" i="7"/>
  <c r="P95" i="7" s="1"/>
  <c r="O92" i="7"/>
  <c r="O95" i="7" s="1"/>
  <c r="N92" i="7"/>
  <c r="N95" i="7" s="1"/>
  <c r="M92" i="7"/>
  <c r="M95" i="7" s="1"/>
  <c r="L92" i="7"/>
  <c r="L95" i="7" s="1"/>
  <c r="K92" i="7"/>
  <c r="K95" i="7" s="1"/>
  <c r="J92" i="7"/>
  <c r="J95" i="7" s="1"/>
  <c r="I92" i="7"/>
  <c r="I95" i="7" s="1"/>
  <c r="H92" i="7"/>
  <c r="H95" i="7" s="1"/>
  <c r="G92" i="7"/>
  <c r="G95" i="7" s="1"/>
  <c r="F92" i="7"/>
  <c r="F95" i="7" s="1"/>
  <c r="E92" i="7"/>
  <c r="E95" i="7" s="1"/>
  <c r="D92" i="7"/>
  <c r="D95" i="7" s="1"/>
  <c r="C92" i="7"/>
  <c r="C95" i="7" s="1"/>
  <c r="AX90" i="7"/>
  <c r="AV90" i="7"/>
  <c r="AT90" i="7"/>
  <c r="AS90" i="7"/>
  <c r="AR90" i="7"/>
  <c r="AQ90" i="7"/>
  <c r="AP90" i="7"/>
  <c r="AO90" i="7"/>
  <c r="AN90" i="7"/>
  <c r="AM90" i="7"/>
  <c r="AL90" i="7"/>
  <c r="AK90" i="7"/>
  <c r="AJ90" i="7"/>
  <c r="AI90" i="7"/>
  <c r="AH90" i="7"/>
  <c r="AG90" i="7"/>
  <c r="AF90" i="7"/>
  <c r="AE90" i="7"/>
  <c r="AD90" i="7"/>
  <c r="AC90" i="7"/>
  <c r="AB90" i="7"/>
  <c r="AA90" i="7"/>
  <c r="Z90" i="7"/>
  <c r="Y90" i="7"/>
  <c r="X90" i="7"/>
  <c r="W90" i="7"/>
  <c r="V90" i="7"/>
  <c r="U90" i="7"/>
  <c r="T90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AU90" i="7" s="1"/>
  <c r="AW90" i="7" s="1"/>
  <c r="AT89" i="7"/>
  <c r="AT91" i="7" s="1"/>
  <c r="AS89" i="7"/>
  <c r="AS91" i="7" s="1"/>
  <c r="AR89" i="7"/>
  <c r="AR91" i="7" s="1"/>
  <c r="AQ89" i="7"/>
  <c r="AQ91" i="7" s="1"/>
  <c r="AP89" i="7"/>
  <c r="AP91" i="7" s="1"/>
  <c r="AO89" i="7"/>
  <c r="AO91" i="7" s="1"/>
  <c r="AN89" i="7"/>
  <c r="AN91" i="7" s="1"/>
  <c r="AM89" i="7"/>
  <c r="AM91" i="7" s="1"/>
  <c r="AL89" i="7"/>
  <c r="AL91" i="7" s="1"/>
  <c r="AK89" i="7"/>
  <c r="AK91" i="7" s="1"/>
  <c r="AJ89" i="7"/>
  <c r="AJ91" i="7" s="1"/>
  <c r="AI89" i="7"/>
  <c r="AI91" i="7" s="1"/>
  <c r="AH89" i="7"/>
  <c r="AH91" i="7" s="1"/>
  <c r="AG89" i="7"/>
  <c r="AG91" i="7" s="1"/>
  <c r="AF89" i="7"/>
  <c r="AF91" i="7" s="1"/>
  <c r="AE89" i="7"/>
  <c r="AE91" i="7" s="1"/>
  <c r="AD89" i="7"/>
  <c r="AD91" i="7" s="1"/>
  <c r="AC89" i="7"/>
  <c r="AC91" i="7" s="1"/>
  <c r="AB89" i="7"/>
  <c r="AB91" i="7" s="1"/>
  <c r="AA89" i="7"/>
  <c r="AA91" i="7" s="1"/>
  <c r="Z89" i="7"/>
  <c r="Z91" i="7" s="1"/>
  <c r="Y89" i="7"/>
  <c r="Y91" i="7" s="1"/>
  <c r="X89" i="7"/>
  <c r="X91" i="7" s="1"/>
  <c r="W89" i="7"/>
  <c r="W91" i="7" s="1"/>
  <c r="V89" i="7"/>
  <c r="AV89" i="7" s="1"/>
  <c r="AV91" i="7" s="1"/>
  <c r="U89" i="7"/>
  <c r="U91" i="7" s="1"/>
  <c r="T89" i="7"/>
  <c r="T91" i="7" s="1"/>
  <c r="S89" i="7"/>
  <c r="S91" i="7" s="1"/>
  <c r="R89" i="7"/>
  <c r="R91" i="7" s="1"/>
  <c r="Q89" i="7"/>
  <c r="Q91" i="7" s="1"/>
  <c r="P89" i="7"/>
  <c r="P91" i="7" s="1"/>
  <c r="O89" i="7"/>
  <c r="O91" i="7" s="1"/>
  <c r="N89" i="7"/>
  <c r="N91" i="7" s="1"/>
  <c r="M89" i="7"/>
  <c r="M91" i="7" s="1"/>
  <c r="L89" i="7"/>
  <c r="L91" i="7" s="1"/>
  <c r="K89" i="7"/>
  <c r="K91" i="7" s="1"/>
  <c r="J89" i="7"/>
  <c r="J91" i="7" s="1"/>
  <c r="I89" i="7"/>
  <c r="I91" i="7" s="1"/>
  <c r="H89" i="7"/>
  <c r="H91" i="7" s="1"/>
  <c r="G89" i="7"/>
  <c r="G91" i="7" s="1"/>
  <c r="F89" i="7"/>
  <c r="F91" i="7" s="1"/>
  <c r="E89" i="7"/>
  <c r="E91" i="7" s="1"/>
  <c r="D89" i="7"/>
  <c r="D91" i="7" s="1"/>
  <c r="C89" i="7"/>
  <c r="C91" i="7" s="1"/>
  <c r="AS88" i="7"/>
  <c r="AO88" i="7"/>
  <c r="AK88" i="7"/>
  <c r="AG88" i="7"/>
  <c r="AC88" i="7"/>
  <c r="Y88" i="7"/>
  <c r="U88" i="7"/>
  <c r="Q88" i="7"/>
  <c r="M88" i="7"/>
  <c r="I88" i="7"/>
  <c r="E88" i="7"/>
  <c r="AT87" i="7"/>
  <c r="AS87" i="7"/>
  <c r="AR87" i="7"/>
  <c r="AQ87" i="7"/>
  <c r="AP87" i="7"/>
  <c r="AO87" i="7"/>
  <c r="AN87" i="7"/>
  <c r="AM87" i="7"/>
  <c r="AL87" i="7"/>
  <c r="AK87" i="7"/>
  <c r="AJ87" i="7"/>
  <c r="AI87" i="7"/>
  <c r="AH87" i="7"/>
  <c r="AG87" i="7"/>
  <c r="AF87" i="7"/>
  <c r="AE87" i="7"/>
  <c r="AD87" i="7"/>
  <c r="AC87" i="7"/>
  <c r="AB87" i="7"/>
  <c r="AA87" i="7"/>
  <c r="Z87" i="7"/>
  <c r="Y87" i="7"/>
  <c r="X87" i="7"/>
  <c r="W87" i="7"/>
  <c r="V87" i="7"/>
  <c r="U87" i="7"/>
  <c r="AV87" i="7" s="1"/>
  <c r="T87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AU87" i="7" s="1"/>
  <c r="AW87" i="7" s="1"/>
  <c r="AX87" i="7" s="1"/>
  <c r="AT86" i="7"/>
  <c r="AS86" i="7"/>
  <c r="AR86" i="7"/>
  <c r="AQ86" i="7"/>
  <c r="AP86" i="7"/>
  <c r="AO86" i="7"/>
  <c r="AN86" i="7"/>
  <c r="AM86" i="7"/>
  <c r="AL86" i="7"/>
  <c r="AK86" i="7"/>
  <c r="AJ86" i="7"/>
  <c r="AI86" i="7"/>
  <c r="AH86" i="7"/>
  <c r="AG86" i="7"/>
  <c r="AF86" i="7"/>
  <c r="AE86" i="7"/>
  <c r="AD86" i="7"/>
  <c r="AC86" i="7"/>
  <c r="AB86" i="7"/>
  <c r="AA86" i="7"/>
  <c r="Z86" i="7"/>
  <c r="Y86" i="7"/>
  <c r="X86" i="7"/>
  <c r="W86" i="7"/>
  <c r="V86" i="7"/>
  <c r="U86" i="7"/>
  <c r="AV86" i="7" s="1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D86" i="7"/>
  <c r="C86" i="7"/>
  <c r="AU86" i="7" s="1"/>
  <c r="AW86" i="7" s="1"/>
  <c r="AX86" i="7" s="1"/>
  <c r="AT85" i="7"/>
  <c r="AS85" i="7"/>
  <c r="AR85" i="7"/>
  <c r="AQ85" i="7"/>
  <c r="AP85" i="7"/>
  <c r="AO85" i="7"/>
  <c r="AN85" i="7"/>
  <c r="AM85" i="7"/>
  <c r="AL85" i="7"/>
  <c r="AK85" i="7"/>
  <c r="AJ85" i="7"/>
  <c r="AI85" i="7"/>
  <c r="AH85" i="7"/>
  <c r="AG85" i="7"/>
  <c r="AF85" i="7"/>
  <c r="AE85" i="7"/>
  <c r="AD85" i="7"/>
  <c r="AC85" i="7"/>
  <c r="AB85" i="7"/>
  <c r="AA85" i="7"/>
  <c r="Z85" i="7"/>
  <c r="Y85" i="7"/>
  <c r="X85" i="7"/>
  <c r="W85" i="7"/>
  <c r="V85" i="7"/>
  <c r="U85" i="7"/>
  <c r="AV85" i="7" s="1"/>
  <c r="T85" i="7"/>
  <c r="S85" i="7"/>
  <c r="R85" i="7"/>
  <c r="Q85" i="7"/>
  <c r="P85" i="7"/>
  <c r="O85" i="7"/>
  <c r="N85" i="7"/>
  <c r="M85" i="7"/>
  <c r="L85" i="7"/>
  <c r="K85" i="7"/>
  <c r="J85" i="7"/>
  <c r="I85" i="7"/>
  <c r="H85" i="7"/>
  <c r="G85" i="7"/>
  <c r="F85" i="7"/>
  <c r="E85" i="7"/>
  <c r="D85" i="7"/>
  <c r="C85" i="7"/>
  <c r="AU85" i="7" s="1"/>
  <c r="AW85" i="7" s="1"/>
  <c r="AX85" i="7" s="1"/>
  <c r="AT84" i="7"/>
  <c r="AS84" i="7"/>
  <c r="AR84" i="7"/>
  <c r="AQ84" i="7"/>
  <c r="AP84" i="7"/>
  <c r="AO84" i="7"/>
  <c r="AN84" i="7"/>
  <c r="AM84" i="7"/>
  <c r="AL84" i="7"/>
  <c r="AK84" i="7"/>
  <c r="AJ84" i="7"/>
  <c r="AI84" i="7"/>
  <c r="AH84" i="7"/>
  <c r="AG84" i="7"/>
  <c r="AF84" i="7"/>
  <c r="AE84" i="7"/>
  <c r="AD84" i="7"/>
  <c r="AC84" i="7"/>
  <c r="AB84" i="7"/>
  <c r="AA84" i="7"/>
  <c r="Z84" i="7"/>
  <c r="Y84" i="7"/>
  <c r="X84" i="7"/>
  <c r="W84" i="7"/>
  <c r="V84" i="7"/>
  <c r="U84" i="7"/>
  <c r="AV84" i="7" s="1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AU84" i="7" s="1"/>
  <c r="AW84" i="7" s="1"/>
  <c r="AX84" i="7" s="1"/>
  <c r="AT83" i="7"/>
  <c r="AS83" i="7"/>
  <c r="AR83" i="7"/>
  <c r="AQ83" i="7"/>
  <c r="AP83" i="7"/>
  <c r="AO83" i="7"/>
  <c r="AN83" i="7"/>
  <c r="AM83" i="7"/>
  <c r="AL83" i="7"/>
  <c r="AK83" i="7"/>
  <c r="AJ83" i="7"/>
  <c r="AI83" i="7"/>
  <c r="AH83" i="7"/>
  <c r="AG83" i="7"/>
  <c r="AF83" i="7"/>
  <c r="AE83" i="7"/>
  <c r="AD83" i="7"/>
  <c r="AC83" i="7"/>
  <c r="AB83" i="7"/>
  <c r="AA83" i="7"/>
  <c r="Z83" i="7"/>
  <c r="Y83" i="7"/>
  <c r="X83" i="7"/>
  <c r="W83" i="7"/>
  <c r="V83" i="7"/>
  <c r="U83" i="7"/>
  <c r="AV83" i="7" s="1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AU83" i="7" s="1"/>
  <c r="AW83" i="7" s="1"/>
  <c r="AX83" i="7" s="1"/>
  <c r="AT82" i="7"/>
  <c r="AS82" i="7"/>
  <c r="AR82" i="7"/>
  <c r="AQ82" i="7"/>
  <c r="AP82" i="7"/>
  <c r="AO82" i="7"/>
  <c r="AN82" i="7"/>
  <c r="AM82" i="7"/>
  <c r="AL82" i="7"/>
  <c r="AK82" i="7"/>
  <c r="AJ82" i="7"/>
  <c r="AI82" i="7"/>
  <c r="AH82" i="7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AV82" i="7" s="1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AU82" i="7" s="1"/>
  <c r="AW82" i="7" s="1"/>
  <c r="AX82" i="7" s="1"/>
  <c r="AT81" i="7"/>
  <c r="AS81" i="7"/>
  <c r="AR81" i="7"/>
  <c r="AQ81" i="7"/>
  <c r="AP81" i="7"/>
  <c r="AO81" i="7"/>
  <c r="AN81" i="7"/>
  <c r="AM81" i="7"/>
  <c r="AL81" i="7"/>
  <c r="AK81" i="7"/>
  <c r="AJ81" i="7"/>
  <c r="AI81" i="7"/>
  <c r="AH81" i="7"/>
  <c r="AG81" i="7"/>
  <c r="AF81" i="7"/>
  <c r="AE81" i="7"/>
  <c r="AD81" i="7"/>
  <c r="AC81" i="7"/>
  <c r="AB81" i="7"/>
  <c r="AA81" i="7"/>
  <c r="Z81" i="7"/>
  <c r="Y81" i="7"/>
  <c r="X81" i="7"/>
  <c r="W81" i="7"/>
  <c r="V81" i="7"/>
  <c r="U81" i="7"/>
  <c r="AV81" i="7" s="1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AU81" i="7" s="1"/>
  <c r="AW81" i="7" s="1"/>
  <c r="AX81" i="7" s="1"/>
  <c r="AT80" i="7"/>
  <c r="AS80" i="7"/>
  <c r="AR80" i="7"/>
  <c r="AQ80" i="7"/>
  <c r="AQ88" i="7" s="1"/>
  <c r="AP80" i="7"/>
  <c r="AO80" i="7"/>
  <c r="AN80" i="7"/>
  <c r="AM80" i="7"/>
  <c r="AM88" i="7" s="1"/>
  <c r="AL80" i="7"/>
  <c r="AK80" i="7"/>
  <c r="AJ80" i="7"/>
  <c r="AI80" i="7"/>
  <c r="AI88" i="7" s="1"/>
  <c r="AH80" i="7"/>
  <c r="AG80" i="7"/>
  <c r="AF80" i="7"/>
  <c r="AE80" i="7"/>
  <c r="AE88" i="7" s="1"/>
  <c r="AD80" i="7"/>
  <c r="AC80" i="7"/>
  <c r="AB80" i="7"/>
  <c r="AA80" i="7"/>
  <c r="AA88" i="7" s="1"/>
  <c r="Z80" i="7"/>
  <c r="Y80" i="7"/>
  <c r="X80" i="7"/>
  <c r="W80" i="7"/>
  <c r="W88" i="7" s="1"/>
  <c r="V80" i="7"/>
  <c r="U80" i="7"/>
  <c r="AV80" i="7" s="1"/>
  <c r="AV88" i="7" s="1"/>
  <c r="T80" i="7"/>
  <c r="T88" i="7" s="1"/>
  <c r="S80" i="7"/>
  <c r="S88" i="7" s="1"/>
  <c r="R80" i="7"/>
  <c r="R88" i="7" s="1"/>
  <c r="Q80" i="7"/>
  <c r="P80" i="7"/>
  <c r="P88" i="7" s="1"/>
  <c r="O80" i="7"/>
  <c r="O88" i="7" s="1"/>
  <c r="N80" i="7"/>
  <c r="N88" i="7" s="1"/>
  <c r="M80" i="7"/>
  <c r="L80" i="7"/>
  <c r="L88" i="7" s="1"/>
  <c r="K80" i="7"/>
  <c r="K88" i="7" s="1"/>
  <c r="J80" i="7"/>
  <c r="J88" i="7" s="1"/>
  <c r="I80" i="7"/>
  <c r="H80" i="7"/>
  <c r="H88" i="7" s="1"/>
  <c r="G80" i="7"/>
  <c r="G88" i="7" s="1"/>
  <c r="F80" i="7"/>
  <c r="F88" i="7" s="1"/>
  <c r="E80" i="7"/>
  <c r="D80" i="7"/>
  <c r="D88" i="7" s="1"/>
  <c r="C80" i="7"/>
  <c r="C88" i="7" s="1"/>
  <c r="AV79" i="7"/>
  <c r="AU79" i="7"/>
  <c r="AT78" i="7"/>
  <c r="AS78" i="7"/>
  <c r="AR78" i="7"/>
  <c r="AQ78" i="7"/>
  <c r="AP78" i="7"/>
  <c r="AO78" i="7"/>
  <c r="AN78" i="7"/>
  <c r="AM78" i="7"/>
  <c r="AL78" i="7"/>
  <c r="AK78" i="7"/>
  <c r="AJ78" i="7"/>
  <c r="AI78" i="7"/>
  <c r="AH78" i="7"/>
  <c r="AG78" i="7"/>
  <c r="AF78" i="7"/>
  <c r="AE78" i="7"/>
  <c r="AD78" i="7"/>
  <c r="AC78" i="7"/>
  <c r="AB78" i="7"/>
  <c r="AA78" i="7"/>
  <c r="Z78" i="7"/>
  <c r="Y78" i="7"/>
  <c r="X78" i="7"/>
  <c r="W78" i="7"/>
  <c r="V78" i="7"/>
  <c r="AV78" i="7" s="1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AT77" i="7"/>
  <c r="AS77" i="7"/>
  <c r="AR77" i="7"/>
  <c r="AQ77" i="7"/>
  <c r="AP77" i="7"/>
  <c r="AO77" i="7"/>
  <c r="AN77" i="7"/>
  <c r="AM77" i="7"/>
  <c r="AL77" i="7"/>
  <c r="AK77" i="7"/>
  <c r="AJ77" i="7"/>
  <c r="AI77" i="7"/>
  <c r="AH77" i="7"/>
  <c r="AG77" i="7"/>
  <c r="AF77" i="7"/>
  <c r="AE77" i="7"/>
  <c r="AD77" i="7"/>
  <c r="AC77" i="7"/>
  <c r="AB77" i="7"/>
  <c r="AA77" i="7"/>
  <c r="Z77" i="7"/>
  <c r="Y77" i="7"/>
  <c r="X77" i="7"/>
  <c r="W77" i="7"/>
  <c r="V77" i="7"/>
  <c r="AV77" i="7" s="1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C77" i="7"/>
  <c r="AT76" i="7"/>
  <c r="AS76" i="7"/>
  <c r="AR76" i="7"/>
  <c r="AQ76" i="7"/>
  <c r="AP76" i="7"/>
  <c r="AO76" i="7"/>
  <c r="AN76" i="7"/>
  <c r="AM76" i="7"/>
  <c r="AL76" i="7"/>
  <c r="AK76" i="7"/>
  <c r="AJ76" i="7"/>
  <c r="AI76" i="7"/>
  <c r="AH76" i="7"/>
  <c r="AG76" i="7"/>
  <c r="AF76" i="7"/>
  <c r="AE76" i="7"/>
  <c r="AD76" i="7"/>
  <c r="AC76" i="7"/>
  <c r="AB76" i="7"/>
  <c r="AA76" i="7"/>
  <c r="Z76" i="7"/>
  <c r="Y76" i="7"/>
  <c r="X76" i="7"/>
  <c r="W76" i="7"/>
  <c r="V76" i="7"/>
  <c r="AV76" i="7" s="1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AT75" i="7"/>
  <c r="AT88" i="7" s="1"/>
  <c r="AS75" i="7"/>
  <c r="AR75" i="7"/>
  <c r="AR88" i="7" s="1"/>
  <c r="AQ75" i="7"/>
  <c r="AP75" i="7"/>
  <c r="AP88" i="7" s="1"/>
  <c r="AO75" i="7"/>
  <c r="AN75" i="7"/>
  <c r="AN88" i="7" s="1"/>
  <c r="AM75" i="7"/>
  <c r="AL75" i="7"/>
  <c r="AL88" i="7" s="1"/>
  <c r="AK75" i="7"/>
  <c r="AJ75" i="7"/>
  <c r="AJ88" i="7" s="1"/>
  <c r="AI75" i="7"/>
  <c r="AH75" i="7"/>
  <c r="AH88" i="7" s="1"/>
  <c r="AG75" i="7"/>
  <c r="AF75" i="7"/>
  <c r="AF88" i="7" s="1"/>
  <c r="AE75" i="7"/>
  <c r="AD75" i="7"/>
  <c r="AD88" i="7" s="1"/>
  <c r="AC75" i="7"/>
  <c r="AB75" i="7"/>
  <c r="AB88" i="7" s="1"/>
  <c r="AA75" i="7"/>
  <c r="Z75" i="7"/>
  <c r="Z88" i="7" s="1"/>
  <c r="Y75" i="7"/>
  <c r="X75" i="7"/>
  <c r="X88" i="7" s="1"/>
  <c r="W75" i="7"/>
  <c r="V75" i="7"/>
  <c r="V88" i="7" s="1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AS74" i="7"/>
  <c r="AO74" i="7"/>
  <c r="AK74" i="7"/>
  <c r="AG74" i="7"/>
  <c r="AC74" i="7"/>
  <c r="Y74" i="7"/>
  <c r="U74" i="7"/>
  <c r="Q74" i="7"/>
  <c r="M74" i="7"/>
  <c r="I74" i="7"/>
  <c r="E74" i="7"/>
  <c r="AT73" i="7"/>
  <c r="AS73" i="7"/>
  <c r="AR73" i="7"/>
  <c r="AQ73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AV73" i="7" s="1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AU73" i="7" s="1"/>
  <c r="AW73" i="7" s="1"/>
  <c r="AX73" i="7" s="1"/>
  <c r="AT72" i="7"/>
  <c r="AS72" i="7"/>
  <c r="AR72" i="7"/>
  <c r="AQ72" i="7"/>
  <c r="AP72" i="7"/>
  <c r="AO72" i="7"/>
  <c r="AN72" i="7"/>
  <c r="AM72" i="7"/>
  <c r="AL72" i="7"/>
  <c r="AK72" i="7"/>
  <c r="AJ72" i="7"/>
  <c r="AI72" i="7"/>
  <c r="AH72" i="7"/>
  <c r="AG72" i="7"/>
  <c r="AF72" i="7"/>
  <c r="AE72" i="7"/>
  <c r="AD72" i="7"/>
  <c r="AC72" i="7"/>
  <c r="AB72" i="7"/>
  <c r="AA72" i="7"/>
  <c r="Z72" i="7"/>
  <c r="Y72" i="7"/>
  <c r="X72" i="7"/>
  <c r="W72" i="7"/>
  <c r="V72" i="7"/>
  <c r="U72" i="7"/>
  <c r="AV72" i="7" s="1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AU72" i="7" s="1"/>
  <c r="AW72" i="7" s="1"/>
  <c r="AX72" i="7" s="1"/>
  <c r="AT71" i="7"/>
  <c r="AS71" i="7"/>
  <c r="AR71" i="7"/>
  <c r="AQ71" i="7"/>
  <c r="AP71" i="7"/>
  <c r="AO71" i="7"/>
  <c r="AN71" i="7"/>
  <c r="AM71" i="7"/>
  <c r="AL71" i="7"/>
  <c r="AK71" i="7"/>
  <c r="AJ71" i="7"/>
  <c r="AI71" i="7"/>
  <c r="AH71" i="7"/>
  <c r="AG71" i="7"/>
  <c r="AF71" i="7"/>
  <c r="AE71" i="7"/>
  <c r="AD71" i="7"/>
  <c r="AC71" i="7"/>
  <c r="AB71" i="7"/>
  <c r="AA71" i="7"/>
  <c r="Z71" i="7"/>
  <c r="Y71" i="7"/>
  <c r="X71" i="7"/>
  <c r="W71" i="7"/>
  <c r="V71" i="7"/>
  <c r="U71" i="7"/>
  <c r="AV71" i="7" s="1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AU71" i="7" s="1"/>
  <c r="AW71" i="7" s="1"/>
  <c r="AX71" i="7" s="1"/>
  <c r="AT70" i="7"/>
  <c r="AT74" i="7" s="1"/>
  <c r="AS70" i="7"/>
  <c r="AR70" i="7"/>
  <c r="AR74" i="7" s="1"/>
  <c r="AQ70" i="7"/>
  <c r="AQ74" i="7" s="1"/>
  <c r="AP70" i="7"/>
  <c r="AP74" i="7" s="1"/>
  <c r="AO70" i="7"/>
  <c r="AN70" i="7"/>
  <c r="AN74" i="7" s="1"/>
  <c r="AM70" i="7"/>
  <c r="AM74" i="7" s="1"/>
  <c r="AL70" i="7"/>
  <c r="AL74" i="7" s="1"/>
  <c r="AK70" i="7"/>
  <c r="AJ70" i="7"/>
  <c r="AJ74" i="7" s="1"/>
  <c r="AI70" i="7"/>
  <c r="AI74" i="7" s="1"/>
  <c r="AH70" i="7"/>
  <c r="AH74" i="7" s="1"/>
  <c r="AG70" i="7"/>
  <c r="AF70" i="7"/>
  <c r="AF74" i="7" s="1"/>
  <c r="AE70" i="7"/>
  <c r="AE74" i="7" s="1"/>
  <c r="AD70" i="7"/>
  <c r="AD74" i="7" s="1"/>
  <c r="AC70" i="7"/>
  <c r="AB70" i="7"/>
  <c r="AB74" i="7" s="1"/>
  <c r="AA70" i="7"/>
  <c r="AA74" i="7" s="1"/>
  <c r="Z70" i="7"/>
  <c r="Z74" i="7" s="1"/>
  <c r="Y70" i="7"/>
  <c r="X70" i="7"/>
  <c r="X74" i="7" s="1"/>
  <c r="W70" i="7"/>
  <c r="W74" i="7" s="1"/>
  <c r="V70" i="7"/>
  <c r="V74" i="7" s="1"/>
  <c r="U70" i="7"/>
  <c r="AV70" i="7" s="1"/>
  <c r="AV74" i="7" s="1"/>
  <c r="T70" i="7"/>
  <c r="T74" i="7" s="1"/>
  <c r="S70" i="7"/>
  <c r="S74" i="7" s="1"/>
  <c r="R70" i="7"/>
  <c r="R74" i="7" s="1"/>
  <c r="Q70" i="7"/>
  <c r="P70" i="7"/>
  <c r="P74" i="7" s="1"/>
  <c r="O70" i="7"/>
  <c r="O74" i="7" s="1"/>
  <c r="N70" i="7"/>
  <c r="N74" i="7" s="1"/>
  <c r="M70" i="7"/>
  <c r="L70" i="7"/>
  <c r="L74" i="7" s="1"/>
  <c r="K70" i="7"/>
  <c r="K74" i="7" s="1"/>
  <c r="J70" i="7"/>
  <c r="J74" i="7" s="1"/>
  <c r="I70" i="7"/>
  <c r="H70" i="7"/>
  <c r="H74" i="7" s="1"/>
  <c r="G70" i="7"/>
  <c r="G74" i="7" s="1"/>
  <c r="F70" i="7"/>
  <c r="F74" i="7" s="1"/>
  <c r="E70" i="7"/>
  <c r="D70" i="7"/>
  <c r="D74" i="7" s="1"/>
  <c r="C70" i="7"/>
  <c r="C74" i="7" s="1"/>
  <c r="AR69" i="7"/>
  <c r="AN69" i="7"/>
  <c r="AJ69" i="7"/>
  <c r="AF69" i="7"/>
  <c r="AB69" i="7"/>
  <c r="X69" i="7"/>
  <c r="T69" i="7"/>
  <c r="P69" i="7"/>
  <c r="L69" i="7"/>
  <c r="H69" i="7"/>
  <c r="D69" i="7"/>
  <c r="AV68" i="7"/>
  <c r="AT68" i="7"/>
  <c r="AS68" i="7"/>
  <c r="AR68" i="7"/>
  <c r="AQ68" i="7"/>
  <c r="AP68" i="7"/>
  <c r="AO68" i="7"/>
  <c r="AN68" i="7"/>
  <c r="AM68" i="7"/>
  <c r="AL68" i="7"/>
  <c r="AK68" i="7"/>
  <c r="AJ68" i="7"/>
  <c r="AI68" i="7"/>
  <c r="AH68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C68" i="7"/>
  <c r="AU68" i="7" s="1"/>
  <c r="AW68" i="7" s="1"/>
  <c r="AX68" i="7" s="1"/>
  <c r="AV67" i="7"/>
  <c r="AT67" i="7"/>
  <c r="AS67" i="7"/>
  <c r="AR67" i="7"/>
  <c r="AQ67" i="7"/>
  <c r="AP67" i="7"/>
  <c r="AO67" i="7"/>
  <c r="AN67" i="7"/>
  <c r="AM67" i="7"/>
  <c r="AL67" i="7"/>
  <c r="AK67" i="7"/>
  <c r="AJ67" i="7"/>
  <c r="AI67" i="7"/>
  <c r="AH67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AU67" i="7" s="1"/>
  <c r="AW67" i="7" s="1"/>
  <c r="AX67" i="7" s="1"/>
  <c r="AV66" i="7"/>
  <c r="AT66" i="7"/>
  <c r="AS66" i="7"/>
  <c r="AR66" i="7"/>
  <c r="AQ66" i="7"/>
  <c r="AP66" i="7"/>
  <c r="AO66" i="7"/>
  <c r="AN66" i="7"/>
  <c r="AM66" i="7"/>
  <c r="AL66" i="7"/>
  <c r="AK66" i="7"/>
  <c r="AJ66" i="7"/>
  <c r="AI66" i="7"/>
  <c r="AH66" i="7"/>
  <c r="AG66" i="7"/>
  <c r="AF66" i="7"/>
  <c r="AE66" i="7"/>
  <c r="AD66" i="7"/>
  <c r="AC66" i="7"/>
  <c r="AB66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AU66" i="7" s="1"/>
  <c r="AW66" i="7" s="1"/>
  <c r="AX66" i="7" s="1"/>
  <c r="AV65" i="7"/>
  <c r="AT65" i="7"/>
  <c r="AS65" i="7"/>
  <c r="AR65" i="7"/>
  <c r="AQ65" i="7"/>
  <c r="AP65" i="7"/>
  <c r="AO65" i="7"/>
  <c r="AN65" i="7"/>
  <c r="AM65" i="7"/>
  <c r="AL65" i="7"/>
  <c r="AK65" i="7"/>
  <c r="AJ65" i="7"/>
  <c r="AI65" i="7"/>
  <c r="AH65" i="7"/>
  <c r="AG65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AU65" i="7" s="1"/>
  <c r="AW65" i="7" s="1"/>
  <c r="AX65" i="7" s="1"/>
  <c r="AV64" i="7"/>
  <c r="AT64" i="7"/>
  <c r="AS64" i="7"/>
  <c r="AR64" i="7"/>
  <c r="AQ64" i="7"/>
  <c r="AP64" i="7"/>
  <c r="AO64" i="7"/>
  <c r="AN64" i="7"/>
  <c r="AM64" i="7"/>
  <c r="AL64" i="7"/>
  <c r="AK64" i="7"/>
  <c r="AJ64" i="7"/>
  <c r="AI64" i="7"/>
  <c r="AH64" i="7"/>
  <c r="AG64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AU64" i="7" s="1"/>
  <c r="AW64" i="7" s="1"/>
  <c r="AX64" i="7" s="1"/>
  <c r="AV63" i="7"/>
  <c r="AV69" i="7" s="1"/>
  <c r="AT63" i="7"/>
  <c r="AT69" i="7" s="1"/>
  <c r="AS63" i="7"/>
  <c r="AS69" i="7" s="1"/>
  <c r="AR63" i="7"/>
  <c r="AQ63" i="7"/>
  <c r="AQ69" i="7" s="1"/>
  <c r="AP63" i="7"/>
  <c r="AP69" i="7" s="1"/>
  <c r="AO63" i="7"/>
  <c r="AO69" i="7" s="1"/>
  <c r="AN63" i="7"/>
  <c r="AM63" i="7"/>
  <c r="AM69" i="7" s="1"/>
  <c r="AL63" i="7"/>
  <c r="AL69" i="7" s="1"/>
  <c r="AK63" i="7"/>
  <c r="AK69" i="7" s="1"/>
  <c r="AJ63" i="7"/>
  <c r="AI63" i="7"/>
  <c r="AI69" i="7" s="1"/>
  <c r="AH63" i="7"/>
  <c r="AH69" i="7" s="1"/>
  <c r="AG63" i="7"/>
  <c r="AG69" i="7" s="1"/>
  <c r="AF63" i="7"/>
  <c r="AE63" i="7"/>
  <c r="AE69" i="7" s="1"/>
  <c r="AD63" i="7"/>
  <c r="AD69" i="7" s="1"/>
  <c r="AC63" i="7"/>
  <c r="AC69" i="7" s="1"/>
  <c r="AB63" i="7"/>
  <c r="AA63" i="7"/>
  <c r="AA69" i="7" s="1"/>
  <c r="Z63" i="7"/>
  <c r="Z69" i="7" s="1"/>
  <c r="Y63" i="7"/>
  <c r="Y69" i="7" s="1"/>
  <c r="X63" i="7"/>
  <c r="W63" i="7"/>
  <c r="W69" i="7" s="1"/>
  <c r="V63" i="7"/>
  <c r="V69" i="7" s="1"/>
  <c r="U63" i="7"/>
  <c r="U69" i="7" s="1"/>
  <c r="T63" i="7"/>
  <c r="S63" i="7"/>
  <c r="S69" i="7" s="1"/>
  <c r="R63" i="7"/>
  <c r="R69" i="7" s="1"/>
  <c r="Q63" i="7"/>
  <c r="Q69" i="7" s="1"/>
  <c r="P63" i="7"/>
  <c r="O63" i="7"/>
  <c r="O69" i="7" s="1"/>
  <c r="N63" i="7"/>
  <c r="N69" i="7" s="1"/>
  <c r="M63" i="7"/>
  <c r="M69" i="7" s="1"/>
  <c r="L63" i="7"/>
  <c r="K63" i="7"/>
  <c r="K69" i="7" s="1"/>
  <c r="J63" i="7"/>
  <c r="J69" i="7" s="1"/>
  <c r="I63" i="7"/>
  <c r="I69" i="7" s="1"/>
  <c r="H63" i="7"/>
  <c r="G63" i="7"/>
  <c r="G69" i="7" s="1"/>
  <c r="F63" i="7"/>
  <c r="F69" i="7" s="1"/>
  <c r="E63" i="7"/>
  <c r="E69" i="7" s="1"/>
  <c r="D63" i="7"/>
  <c r="C63" i="7"/>
  <c r="C69" i="7" s="1"/>
  <c r="AT61" i="7"/>
  <c r="AS61" i="7"/>
  <c r="AR61" i="7"/>
  <c r="AQ61" i="7"/>
  <c r="AP61" i="7"/>
  <c r="AO61" i="7"/>
  <c r="AN61" i="7"/>
  <c r="AM61" i="7"/>
  <c r="AL61" i="7"/>
  <c r="AK61" i="7"/>
  <c r="AJ61" i="7"/>
  <c r="AI61" i="7"/>
  <c r="AH61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AV61" i="7" s="1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AU61" i="7" s="1"/>
  <c r="AW61" i="7" s="1"/>
  <c r="AX61" i="7" s="1"/>
  <c r="AT60" i="7"/>
  <c r="AS60" i="7"/>
  <c r="AR60" i="7"/>
  <c r="AQ60" i="7"/>
  <c r="AP60" i="7"/>
  <c r="AO60" i="7"/>
  <c r="AN60" i="7"/>
  <c r="AM60" i="7"/>
  <c r="AL60" i="7"/>
  <c r="AK60" i="7"/>
  <c r="AJ60" i="7"/>
  <c r="AI60" i="7"/>
  <c r="AH60" i="7"/>
  <c r="AG60" i="7"/>
  <c r="AF60" i="7"/>
  <c r="AE60" i="7"/>
  <c r="AD60" i="7"/>
  <c r="AC60" i="7"/>
  <c r="AB60" i="7"/>
  <c r="AA60" i="7"/>
  <c r="Z60" i="7"/>
  <c r="Y60" i="7"/>
  <c r="X60" i="7"/>
  <c r="W60" i="7"/>
  <c r="V60" i="7"/>
  <c r="U60" i="7"/>
  <c r="AV60" i="7" s="1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AU60" i="7" s="1"/>
  <c r="AW60" i="7" s="1"/>
  <c r="AX60" i="7" s="1"/>
  <c r="AT59" i="7"/>
  <c r="AS59" i="7"/>
  <c r="AR59" i="7"/>
  <c r="AQ59" i="7"/>
  <c r="AP59" i="7"/>
  <c r="AO59" i="7"/>
  <c r="AN59" i="7"/>
  <c r="AM59" i="7"/>
  <c r="AL59" i="7"/>
  <c r="AK59" i="7"/>
  <c r="AJ59" i="7"/>
  <c r="AI59" i="7"/>
  <c r="AH59" i="7"/>
  <c r="AG59" i="7"/>
  <c r="AF59" i="7"/>
  <c r="AE59" i="7"/>
  <c r="AD59" i="7"/>
  <c r="AC59" i="7"/>
  <c r="AB59" i="7"/>
  <c r="AA59" i="7"/>
  <c r="Z59" i="7"/>
  <c r="Y59" i="7"/>
  <c r="X59" i="7"/>
  <c r="W59" i="7"/>
  <c r="V59" i="7"/>
  <c r="U59" i="7"/>
  <c r="AV59" i="7" s="1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AU59" i="7" s="1"/>
  <c r="AW59" i="7" s="1"/>
  <c r="AX59" i="7" s="1"/>
  <c r="AT58" i="7"/>
  <c r="AT62" i="7" s="1"/>
  <c r="AS58" i="7"/>
  <c r="AS62" i="7" s="1"/>
  <c r="AR58" i="7"/>
  <c r="AR62" i="7" s="1"/>
  <c r="AQ58" i="7"/>
  <c r="AQ62" i="7" s="1"/>
  <c r="AP58" i="7"/>
  <c r="AP62" i="7" s="1"/>
  <c r="AO58" i="7"/>
  <c r="AO62" i="7" s="1"/>
  <c r="AN58" i="7"/>
  <c r="AN62" i="7" s="1"/>
  <c r="AM58" i="7"/>
  <c r="AM62" i="7" s="1"/>
  <c r="AL58" i="7"/>
  <c r="AL62" i="7" s="1"/>
  <c r="AK58" i="7"/>
  <c r="AK62" i="7" s="1"/>
  <c r="AJ58" i="7"/>
  <c r="AJ62" i="7" s="1"/>
  <c r="AI58" i="7"/>
  <c r="AI62" i="7" s="1"/>
  <c r="AH58" i="7"/>
  <c r="AH62" i="7" s="1"/>
  <c r="AG58" i="7"/>
  <c r="AG62" i="7" s="1"/>
  <c r="AF58" i="7"/>
  <c r="AF62" i="7" s="1"/>
  <c r="AE58" i="7"/>
  <c r="AE62" i="7" s="1"/>
  <c r="AD58" i="7"/>
  <c r="AD62" i="7" s="1"/>
  <c r="AC58" i="7"/>
  <c r="AC62" i="7" s="1"/>
  <c r="AB58" i="7"/>
  <c r="AB62" i="7" s="1"/>
  <c r="AA58" i="7"/>
  <c r="AA62" i="7" s="1"/>
  <c r="Z58" i="7"/>
  <c r="Z62" i="7" s="1"/>
  <c r="Y58" i="7"/>
  <c r="Y62" i="7" s="1"/>
  <c r="X58" i="7"/>
  <c r="X62" i="7" s="1"/>
  <c r="W58" i="7"/>
  <c r="W62" i="7" s="1"/>
  <c r="V58" i="7"/>
  <c r="V62" i="7" s="1"/>
  <c r="U58" i="7"/>
  <c r="AV58" i="7" s="1"/>
  <c r="AV62" i="7" s="1"/>
  <c r="T58" i="7"/>
  <c r="T62" i="7" s="1"/>
  <c r="S58" i="7"/>
  <c r="S62" i="7" s="1"/>
  <c r="R58" i="7"/>
  <c r="R62" i="7" s="1"/>
  <c r="Q58" i="7"/>
  <c r="Q62" i="7" s="1"/>
  <c r="P58" i="7"/>
  <c r="P62" i="7" s="1"/>
  <c r="O58" i="7"/>
  <c r="O62" i="7" s="1"/>
  <c r="N58" i="7"/>
  <c r="N62" i="7" s="1"/>
  <c r="M58" i="7"/>
  <c r="M62" i="7" s="1"/>
  <c r="L58" i="7"/>
  <c r="L62" i="7" s="1"/>
  <c r="K58" i="7"/>
  <c r="K62" i="7" s="1"/>
  <c r="J58" i="7"/>
  <c r="J62" i="7" s="1"/>
  <c r="I58" i="7"/>
  <c r="I62" i="7" s="1"/>
  <c r="H58" i="7"/>
  <c r="H62" i="7" s="1"/>
  <c r="G58" i="7"/>
  <c r="G62" i="7" s="1"/>
  <c r="F58" i="7"/>
  <c r="F62" i="7" s="1"/>
  <c r="E58" i="7"/>
  <c r="E62" i="7" s="1"/>
  <c r="D58" i="7"/>
  <c r="D62" i="7" s="1"/>
  <c r="C58" i="7"/>
  <c r="C62" i="7" s="1"/>
  <c r="AT56" i="7"/>
  <c r="AS56" i="7"/>
  <c r="AR56" i="7"/>
  <c r="AQ56" i="7"/>
  <c r="AP56" i="7"/>
  <c r="AO56" i="7"/>
  <c r="AN56" i="7"/>
  <c r="AM56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AV56" i="7" s="1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AX55" i="7"/>
  <c r="AV55" i="7"/>
  <c r="AT55" i="7"/>
  <c r="AS55" i="7"/>
  <c r="AR55" i="7"/>
  <c r="AQ55" i="7"/>
  <c r="AP55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AU55" i="7" s="1"/>
  <c r="AW55" i="7" s="1"/>
  <c r="AT54" i="7"/>
  <c r="AS54" i="7"/>
  <c r="AR54" i="7"/>
  <c r="AQ54" i="7"/>
  <c r="AP54" i="7"/>
  <c r="AO54" i="7"/>
  <c r="AN54" i="7"/>
  <c r="AM54" i="7"/>
  <c r="AL54" i="7"/>
  <c r="AK54" i="7"/>
  <c r="AJ54" i="7"/>
  <c r="AI54" i="7"/>
  <c r="AH54" i="7"/>
  <c r="AG54" i="7"/>
  <c r="AF54" i="7"/>
  <c r="AE54" i="7"/>
  <c r="AD54" i="7"/>
  <c r="AC54" i="7"/>
  <c r="AB54" i="7"/>
  <c r="AA54" i="7"/>
  <c r="Z54" i="7"/>
  <c r="Y54" i="7"/>
  <c r="X54" i="7"/>
  <c r="W54" i="7"/>
  <c r="V54" i="7"/>
  <c r="AV54" i="7" s="1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AV53" i="7"/>
  <c r="AV57" i="7" s="1"/>
  <c r="AT53" i="7"/>
  <c r="AT57" i="7" s="1"/>
  <c r="AS53" i="7"/>
  <c r="AS57" i="7" s="1"/>
  <c r="AR53" i="7"/>
  <c r="AR57" i="7" s="1"/>
  <c r="AQ53" i="7"/>
  <c r="AQ57" i="7" s="1"/>
  <c r="AP53" i="7"/>
  <c r="AP57" i="7" s="1"/>
  <c r="AO53" i="7"/>
  <c r="AO57" i="7" s="1"/>
  <c r="AN53" i="7"/>
  <c r="AN57" i="7" s="1"/>
  <c r="AM53" i="7"/>
  <c r="AM57" i="7" s="1"/>
  <c r="AL53" i="7"/>
  <c r="AL57" i="7" s="1"/>
  <c r="AK53" i="7"/>
  <c r="AK57" i="7" s="1"/>
  <c r="AJ53" i="7"/>
  <c r="AJ57" i="7" s="1"/>
  <c r="AI53" i="7"/>
  <c r="AI57" i="7" s="1"/>
  <c r="AH53" i="7"/>
  <c r="AH57" i="7" s="1"/>
  <c r="AG53" i="7"/>
  <c r="AG57" i="7" s="1"/>
  <c r="AF53" i="7"/>
  <c r="AF57" i="7" s="1"/>
  <c r="AE53" i="7"/>
  <c r="AE57" i="7" s="1"/>
  <c r="AD53" i="7"/>
  <c r="AD57" i="7" s="1"/>
  <c r="AC53" i="7"/>
  <c r="AC57" i="7" s="1"/>
  <c r="AB53" i="7"/>
  <c r="AB57" i="7" s="1"/>
  <c r="AA53" i="7"/>
  <c r="AA57" i="7" s="1"/>
  <c r="Z53" i="7"/>
  <c r="Z57" i="7" s="1"/>
  <c r="Y53" i="7"/>
  <c r="Y57" i="7" s="1"/>
  <c r="X53" i="7"/>
  <c r="X57" i="7" s="1"/>
  <c r="W53" i="7"/>
  <c r="W57" i="7" s="1"/>
  <c r="V53" i="7"/>
  <c r="V57" i="7" s="1"/>
  <c r="U53" i="7"/>
  <c r="U57" i="7" s="1"/>
  <c r="T53" i="7"/>
  <c r="T57" i="7" s="1"/>
  <c r="S53" i="7"/>
  <c r="S57" i="7" s="1"/>
  <c r="R53" i="7"/>
  <c r="R57" i="7" s="1"/>
  <c r="Q53" i="7"/>
  <c r="Q57" i="7" s="1"/>
  <c r="P53" i="7"/>
  <c r="P57" i="7" s="1"/>
  <c r="O53" i="7"/>
  <c r="O57" i="7" s="1"/>
  <c r="N53" i="7"/>
  <c r="N57" i="7" s="1"/>
  <c r="M53" i="7"/>
  <c r="M57" i="7" s="1"/>
  <c r="L53" i="7"/>
  <c r="L57" i="7" s="1"/>
  <c r="K53" i="7"/>
  <c r="K57" i="7" s="1"/>
  <c r="J53" i="7"/>
  <c r="J57" i="7" s="1"/>
  <c r="I53" i="7"/>
  <c r="I57" i="7" s="1"/>
  <c r="H53" i="7"/>
  <c r="H57" i="7" s="1"/>
  <c r="G53" i="7"/>
  <c r="G57" i="7" s="1"/>
  <c r="F53" i="7"/>
  <c r="F57" i="7" s="1"/>
  <c r="E53" i="7"/>
  <c r="E57" i="7" s="1"/>
  <c r="D53" i="7"/>
  <c r="D57" i="7" s="1"/>
  <c r="C53" i="7"/>
  <c r="C57" i="7" s="1"/>
  <c r="AS52" i="7"/>
  <c r="AO52" i="7"/>
  <c r="AK52" i="7"/>
  <c r="AG52" i="7"/>
  <c r="AC52" i="7"/>
  <c r="Y52" i="7"/>
  <c r="U52" i="7"/>
  <c r="Q52" i="7"/>
  <c r="M52" i="7"/>
  <c r="I52" i="7"/>
  <c r="E52" i="7"/>
  <c r="AT51" i="7"/>
  <c r="AT52" i="7" s="1"/>
  <c r="AS51" i="7"/>
  <c r="AR51" i="7"/>
  <c r="AR52" i="7" s="1"/>
  <c r="AQ51" i="7"/>
  <c r="AQ52" i="7" s="1"/>
  <c r="AP51" i="7"/>
  <c r="AP52" i="7" s="1"/>
  <c r="AO51" i="7"/>
  <c r="AN51" i="7"/>
  <c r="AN52" i="7" s="1"/>
  <c r="AM51" i="7"/>
  <c r="AM52" i="7" s="1"/>
  <c r="AL51" i="7"/>
  <c r="AL52" i="7" s="1"/>
  <c r="AK51" i="7"/>
  <c r="AJ51" i="7"/>
  <c r="AJ52" i="7" s="1"/>
  <c r="AI51" i="7"/>
  <c r="AI52" i="7" s="1"/>
  <c r="AH51" i="7"/>
  <c r="AH52" i="7" s="1"/>
  <c r="AG51" i="7"/>
  <c r="AF51" i="7"/>
  <c r="AF52" i="7" s="1"/>
  <c r="AE51" i="7"/>
  <c r="AE52" i="7" s="1"/>
  <c r="AD51" i="7"/>
  <c r="AD52" i="7" s="1"/>
  <c r="AC51" i="7"/>
  <c r="AB51" i="7"/>
  <c r="AB52" i="7" s="1"/>
  <c r="AA51" i="7"/>
  <c r="AA52" i="7" s="1"/>
  <c r="Z51" i="7"/>
  <c r="Z52" i="7" s="1"/>
  <c r="Y51" i="7"/>
  <c r="X51" i="7"/>
  <c r="X52" i="7" s="1"/>
  <c r="W51" i="7"/>
  <c r="W52" i="7" s="1"/>
  <c r="V51" i="7"/>
  <c r="V52" i="7" s="1"/>
  <c r="U51" i="7"/>
  <c r="AV51" i="7" s="1"/>
  <c r="AV52" i="7" s="1"/>
  <c r="T51" i="7"/>
  <c r="T52" i="7" s="1"/>
  <c r="S51" i="7"/>
  <c r="S52" i="7" s="1"/>
  <c r="R51" i="7"/>
  <c r="R52" i="7" s="1"/>
  <c r="Q51" i="7"/>
  <c r="P51" i="7"/>
  <c r="P52" i="7" s="1"/>
  <c r="O51" i="7"/>
  <c r="O52" i="7" s="1"/>
  <c r="N51" i="7"/>
  <c r="N52" i="7" s="1"/>
  <c r="M51" i="7"/>
  <c r="L51" i="7"/>
  <c r="L52" i="7" s="1"/>
  <c r="K51" i="7"/>
  <c r="K52" i="7" s="1"/>
  <c r="J51" i="7"/>
  <c r="J52" i="7" s="1"/>
  <c r="I51" i="7"/>
  <c r="H51" i="7"/>
  <c r="H52" i="7" s="1"/>
  <c r="G51" i="7"/>
  <c r="G52" i="7" s="1"/>
  <c r="F51" i="7"/>
  <c r="F52" i="7" s="1"/>
  <c r="E51" i="7"/>
  <c r="D51" i="7"/>
  <c r="D52" i="7" s="1"/>
  <c r="C51" i="7"/>
  <c r="C52" i="7" s="1"/>
  <c r="AR50" i="7"/>
  <c r="AN50" i="7"/>
  <c r="AJ50" i="7"/>
  <c r="AF50" i="7"/>
  <c r="AB50" i="7"/>
  <c r="X50" i="7"/>
  <c r="T50" i="7"/>
  <c r="P50" i="7"/>
  <c r="L50" i="7"/>
  <c r="H50" i="7"/>
  <c r="D50" i="7"/>
  <c r="AV49" i="7"/>
  <c r="AT49" i="7"/>
  <c r="AS49" i="7"/>
  <c r="AR49" i="7"/>
  <c r="AQ49" i="7"/>
  <c r="AP49" i="7"/>
  <c r="AO49" i="7"/>
  <c r="AN49" i="7"/>
  <c r="AM49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AU49" i="7" s="1"/>
  <c r="AW49" i="7" s="1"/>
  <c r="AX49" i="7" s="1"/>
  <c r="AV48" i="7"/>
  <c r="AT48" i="7"/>
  <c r="AS48" i="7"/>
  <c r="AR48" i="7"/>
  <c r="AQ48" i="7"/>
  <c r="AP48" i="7"/>
  <c r="AO48" i="7"/>
  <c r="AN48" i="7"/>
  <c r="AM48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AU48" i="7" s="1"/>
  <c r="AW48" i="7" s="1"/>
  <c r="AX48" i="7" s="1"/>
  <c r="AV47" i="7"/>
  <c r="AT47" i="7"/>
  <c r="AS47" i="7"/>
  <c r="AR47" i="7"/>
  <c r="AQ47" i="7"/>
  <c r="AP47" i="7"/>
  <c r="AO47" i="7"/>
  <c r="AN47" i="7"/>
  <c r="AM47" i="7"/>
  <c r="AL47" i="7"/>
  <c r="AK47" i="7"/>
  <c r="AJ47" i="7"/>
  <c r="AI47" i="7"/>
  <c r="AH47" i="7"/>
  <c r="AG47" i="7"/>
  <c r="AF47" i="7"/>
  <c r="AE47" i="7"/>
  <c r="AD47" i="7"/>
  <c r="AC47" i="7"/>
  <c r="AB47" i="7"/>
  <c r="AA47" i="7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AU47" i="7" s="1"/>
  <c r="AW47" i="7" s="1"/>
  <c r="AX47" i="7" s="1"/>
  <c r="AV46" i="7"/>
  <c r="AT46" i="7"/>
  <c r="AS46" i="7"/>
  <c r="AR46" i="7"/>
  <c r="AQ46" i="7"/>
  <c r="AP46" i="7"/>
  <c r="AO46" i="7"/>
  <c r="AN46" i="7"/>
  <c r="AM46" i="7"/>
  <c r="AL46" i="7"/>
  <c r="AK46" i="7"/>
  <c r="AJ46" i="7"/>
  <c r="AI46" i="7"/>
  <c r="AH46" i="7"/>
  <c r="AG46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AU46" i="7" s="1"/>
  <c r="AW46" i="7" s="1"/>
  <c r="AX46" i="7" s="1"/>
  <c r="AV45" i="7"/>
  <c r="AT45" i="7"/>
  <c r="AS45" i="7"/>
  <c r="AR45" i="7"/>
  <c r="AQ45" i="7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AB45" i="7"/>
  <c r="AA45" i="7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AU45" i="7" s="1"/>
  <c r="AW45" i="7" s="1"/>
  <c r="AX45" i="7" s="1"/>
  <c r="AV44" i="7"/>
  <c r="AV50" i="7" s="1"/>
  <c r="AT44" i="7"/>
  <c r="AT50" i="7" s="1"/>
  <c r="AS44" i="7"/>
  <c r="AS50" i="7" s="1"/>
  <c r="AR44" i="7"/>
  <c r="AQ44" i="7"/>
  <c r="AQ50" i="7" s="1"/>
  <c r="AP44" i="7"/>
  <c r="AP50" i="7" s="1"/>
  <c r="AO44" i="7"/>
  <c r="AO50" i="7" s="1"/>
  <c r="AN44" i="7"/>
  <c r="AM44" i="7"/>
  <c r="AM50" i="7" s="1"/>
  <c r="AL44" i="7"/>
  <c r="AL50" i="7" s="1"/>
  <c r="AK44" i="7"/>
  <c r="AK50" i="7" s="1"/>
  <c r="AJ44" i="7"/>
  <c r="AI44" i="7"/>
  <c r="AI50" i="7" s="1"/>
  <c r="AH44" i="7"/>
  <c r="AH50" i="7" s="1"/>
  <c r="AG44" i="7"/>
  <c r="AG50" i="7" s="1"/>
  <c r="AF44" i="7"/>
  <c r="AE44" i="7"/>
  <c r="AE50" i="7" s="1"/>
  <c r="AD44" i="7"/>
  <c r="AD50" i="7" s="1"/>
  <c r="AC44" i="7"/>
  <c r="AC50" i="7" s="1"/>
  <c r="AB44" i="7"/>
  <c r="AA44" i="7"/>
  <c r="AA50" i="7" s="1"/>
  <c r="Z44" i="7"/>
  <c r="Z50" i="7" s="1"/>
  <c r="Y44" i="7"/>
  <c r="Y50" i="7" s="1"/>
  <c r="X44" i="7"/>
  <c r="W44" i="7"/>
  <c r="W50" i="7" s="1"/>
  <c r="V44" i="7"/>
  <c r="V50" i="7" s="1"/>
  <c r="U44" i="7"/>
  <c r="U50" i="7" s="1"/>
  <c r="T44" i="7"/>
  <c r="S44" i="7"/>
  <c r="S50" i="7" s="1"/>
  <c r="R44" i="7"/>
  <c r="R50" i="7" s="1"/>
  <c r="Q44" i="7"/>
  <c r="Q50" i="7" s="1"/>
  <c r="P44" i="7"/>
  <c r="O44" i="7"/>
  <c r="O50" i="7" s="1"/>
  <c r="N44" i="7"/>
  <c r="N50" i="7" s="1"/>
  <c r="M44" i="7"/>
  <c r="M50" i="7" s="1"/>
  <c r="L44" i="7"/>
  <c r="K44" i="7"/>
  <c r="K50" i="7" s="1"/>
  <c r="J44" i="7"/>
  <c r="J50" i="7" s="1"/>
  <c r="I44" i="7"/>
  <c r="I50" i="7" s="1"/>
  <c r="H44" i="7"/>
  <c r="G44" i="7"/>
  <c r="G50" i="7" s="1"/>
  <c r="F44" i="7"/>
  <c r="F50" i="7" s="1"/>
  <c r="E44" i="7"/>
  <c r="E50" i="7" s="1"/>
  <c r="D44" i="7"/>
  <c r="C44" i="7"/>
  <c r="C50" i="7" s="1"/>
  <c r="AT42" i="7"/>
  <c r="AS42" i="7"/>
  <c r="AR42" i="7"/>
  <c r="AQ42" i="7"/>
  <c r="AP42" i="7"/>
  <c r="AO42" i="7"/>
  <c r="AN42" i="7"/>
  <c r="AM42" i="7"/>
  <c r="AL42" i="7"/>
  <c r="AK42" i="7"/>
  <c r="AJ42" i="7"/>
  <c r="AI42" i="7"/>
  <c r="AH42" i="7"/>
  <c r="AG42" i="7"/>
  <c r="AF42" i="7"/>
  <c r="AE42" i="7"/>
  <c r="AD42" i="7"/>
  <c r="AC42" i="7"/>
  <c r="AB42" i="7"/>
  <c r="AA42" i="7"/>
  <c r="Z42" i="7"/>
  <c r="Y42" i="7"/>
  <c r="X42" i="7"/>
  <c r="W42" i="7"/>
  <c r="V42" i="7"/>
  <c r="U42" i="7"/>
  <c r="AV42" i="7" s="1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AU42" i="7" s="1"/>
  <c r="AW42" i="7" s="1"/>
  <c r="AX42" i="7" s="1"/>
  <c r="AT41" i="7"/>
  <c r="AS41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AV41" i="7" s="1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U41" i="7" s="1"/>
  <c r="AW41" i="7" s="1"/>
  <c r="AX41" i="7" s="1"/>
  <c r="AT40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AV40" i="7" s="1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AU40" i="7" s="1"/>
  <c r="AW40" i="7" s="1"/>
  <c r="AX40" i="7" s="1"/>
  <c r="AT39" i="7"/>
  <c r="AT43" i="7" s="1"/>
  <c r="AS39" i="7"/>
  <c r="AS43" i="7" s="1"/>
  <c r="AR39" i="7"/>
  <c r="AR43" i="7" s="1"/>
  <c r="AQ39" i="7"/>
  <c r="AQ43" i="7" s="1"/>
  <c r="AP39" i="7"/>
  <c r="AP43" i="7" s="1"/>
  <c r="AO39" i="7"/>
  <c r="AO43" i="7" s="1"/>
  <c r="AN39" i="7"/>
  <c r="AN43" i="7" s="1"/>
  <c r="AM39" i="7"/>
  <c r="AM43" i="7" s="1"/>
  <c r="AL39" i="7"/>
  <c r="AL43" i="7" s="1"/>
  <c r="AK39" i="7"/>
  <c r="AK43" i="7" s="1"/>
  <c r="AJ39" i="7"/>
  <c r="AJ43" i="7" s="1"/>
  <c r="AI39" i="7"/>
  <c r="AI43" i="7" s="1"/>
  <c r="AH39" i="7"/>
  <c r="AH43" i="7" s="1"/>
  <c r="AG39" i="7"/>
  <c r="AG43" i="7" s="1"/>
  <c r="AF39" i="7"/>
  <c r="AF43" i="7" s="1"/>
  <c r="AE39" i="7"/>
  <c r="AE43" i="7" s="1"/>
  <c r="AD39" i="7"/>
  <c r="AD43" i="7" s="1"/>
  <c r="AC39" i="7"/>
  <c r="AC43" i="7" s="1"/>
  <c r="AB39" i="7"/>
  <c r="AB43" i="7" s="1"/>
  <c r="AA39" i="7"/>
  <c r="AA43" i="7" s="1"/>
  <c r="Z39" i="7"/>
  <c r="Z43" i="7" s="1"/>
  <c r="Y39" i="7"/>
  <c r="Y43" i="7" s="1"/>
  <c r="X39" i="7"/>
  <c r="X43" i="7" s="1"/>
  <c r="W39" i="7"/>
  <c r="W43" i="7" s="1"/>
  <c r="V39" i="7"/>
  <c r="V43" i="7" s="1"/>
  <c r="U39" i="7"/>
  <c r="AV39" i="7" s="1"/>
  <c r="AV43" i="7" s="1"/>
  <c r="T39" i="7"/>
  <c r="T43" i="7" s="1"/>
  <c r="S39" i="7"/>
  <c r="S43" i="7" s="1"/>
  <c r="R39" i="7"/>
  <c r="R43" i="7" s="1"/>
  <c r="Q39" i="7"/>
  <c r="Q43" i="7" s="1"/>
  <c r="P39" i="7"/>
  <c r="P43" i="7" s="1"/>
  <c r="O39" i="7"/>
  <c r="O43" i="7" s="1"/>
  <c r="N39" i="7"/>
  <c r="N43" i="7" s="1"/>
  <c r="M39" i="7"/>
  <c r="M43" i="7" s="1"/>
  <c r="L39" i="7"/>
  <c r="L43" i="7" s="1"/>
  <c r="K39" i="7"/>
  <c r="K43" i="7" s="1"/>
  <c r="J39" i="7"/>
  <c r="J43" i="7" s="1"/>
  <c r="I39" i="7"/>
  <c r="I43" i="7" s="1"/>
  <c r="H39" i="7"/>
  <c r="H43" i="7" s="1"/>
  <c r="G39" i="7"/>
  <c r="G43" i="7" s="1"/>
  <c r="F39" i="7"/>
  <c r="F43" i="7" s="1"/>
  <c r="E39" i="7"/>
  <c r="E43" i="7" s="1"/>
  <c r="D39" i="7"/>
  <c r="D43" i="7" s="1"/>
  <c r="C39" i="7"/>
  <c r="C43" i="7" s="1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AV37" i="7" s="1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AT36" i="7"/>
  <c r="AS36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V36" i="7"/>
  <c r="AV36" i="7" s="1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AX35" i="7"/>
  <c r="AV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AU35" i="7" s="1"/>
  <c r="AW35" i="7" s="1"/>
  <c r="AV34" i="7"/>
  <c r="AV38" i="7" s="1"/>
  <c r="AT34" i="7"/>
  <c r="AT38" i="7" s="1"/>
  <c r="AS34" i="7"/>
  <c r="AS38" i="7" s="1"/>
  <c r="AR34" i="7"/>
  <c r="AR38" i="7" s="1"/>
  <c r="AQ34" i="7"/>
  <c r="AQ38" i="7" s="1"/>
  <c r="AP34" i="7"/>
  <c r="AP38" i="7" s="1"/>
  <c r="AO34" i="7"/>
  <c r="AO38" i="7" s="1"/>
  <c r="AN34" i="7"/>
  <c r="AN38" i="7" s="1"/>
  <c r="AM34" i="7"/>
  <c r="AM38" i="7" s="1"/>
  <c r="AL34" i="7"/>
  <c r="AL38" i="7" s="1"/>
  <c r="AK34" i="7"/>
  <c r="AK38" i="7" s="1"/>
  <c r="AJ34" i="7"/>
  <c r="AJ38" i="7" s="1"/>
  <c r="AI34" i="7"/>
  <c r="AI38" i="7" s="1"/>
  <c r="AH34" i="7"/>
  <c r="AH38" i="7" s="1"/>
  <c r="AG34" i="7"/>
  <c r="AG38" i="7" s="1"/>
  <c r="AF34" i="7"/>
  <c r="AF38" i="7" s="1"/>
  <c r="AE34" i="7"/>
  <c r="AE38" i="7" s="1"/>
  <c r="AD34" i="7"/>
  <c r="AD38" i="7" s="1"/>
  <c r="AC34" i="7"/>
  <c r="AC38" i="7" s="1"/>
  <c r="AB34" i="7"/>
  <c r="AB38" i="7" s="1"/>
  <c r="AA34" i="7"/>
  <c r="AA38" i="7" s="1"/>
  <c r="Z34" i="7"/>
  <c r="Z38" i="7" s="1"/>
  <c r="Y34" i="7"/>
  <c r="Y38" i="7" s="1"/>
  <c r="X34" i="7"/>
  <c r="X38" i="7" s="1"/>
  <c r="W34" i="7"/>
  <c r="W38" i="7" s="1"/>
  <c r="V34" i="7"/>
  <c r="V38" i="7" s="1"/>
  <c r="U34" i="7"/>
  <c r="U38" i="7" s="1"/>
  <c r="T34" i="7"/>
  <c r="T38" i="7" s="1"/>
  <c r="S34" i="7"/>
  <c r="S38" i="7" s="1"/>
  <c r="R34" i="7"/>
  <c r="R38" i="7" s="1"/>
  <c r="Q34" i="7"/>
  <c r="Q38" i="7" s="1"/>
  <c r="P34" i="7"/>
  <c r="P38" i="7" s="1"/>
  <c r="O34" i="7"/>
  <c r="O38" i="7" s="1"/>
  <c r="N34" i="7"/>
  <c r="N38" i="7" s="1"/>
  <c r="M34" i="7"/>
  <c r="M38" i="7" s="1"/>
  <c r="L34" i="7"/>
  <c r="L38" i="7" s="1"/>
  <c r="K34" i="7"/>
  <c r="K38" i="7" s="1"/>
  <c r="J34" i="7"/>
  <c r="J38" i="7" s="1"/>
  <c r="I34" i="7"/>
  <c r="I38" i="7" s="1"/>
  <c r="H34" i="7"/>
  <c r="H38" i="7" s="1"/>
  <c r="G34" i="7"/>
  <c r="G38" i="7" s="1"/>
  <c r="F34" i="7"/>
  <c r="F38" i="7" s="1"/>
  <c r="E34" i="7"/>
  <c r="E38" i="7" s="1"/>
  <c r="D34" i="7"/>
  <c r="D38" i="7" s="1"/>
  <c r="C34" i="7"/>
  <c r="C38" i="7" s="1"/>
  <c r="AV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AU32" i="7" s="1"/>
  <c r="AW32" i="7" s="1"/>
  <c r="AT31" i="7"/>
  <c r="AT33" i="7" s="1"/>
  <c r="AS31" i="7"/>
  <c r="AS33" i="7" s="1"/>
  <c r="AR31" i="7"/>
  <c r="AR33" i="7" s="1"/>
  <c r="AQ31" i="7"/>
  <c r="AQ33" i="7" s="1"/>
  <c r="AP31" i="7"/>
  <c r="AP33" i="7" s="1"/>
  <c r="AO31" i="7"/>
  <c r="AO33" i="7" s="1"/>
  <c r="AN31" i="7"/>
  <c r="AN33" i="7" s="1"/>
  <c r="AM31" i="7"/>
  <c r="AM33" i="7" s="1"/>
  <c r="AL31" i="7"/>
  <c r="AL33" i="7" s="1"/>
  <c r="AK31" i="7"/>
  <c r="AK33" i="7" s="1"/>
  <c r="AJ31" i="7"/>
  <c r="AJ33" i="7" s="1"/>
  <c r="AI31" i="7"/>
  <c r="AI33" i="7" s="1"/>
  <c r="AH31" i="7"/>
  <c r="AH33" i="7" s="1"/>
  <c r="AG31" i="7"/>
  <c r="AG33" i="7" s="1"/>
  <c r="AF31" i="7"/>
  <c r="AF33" i="7" s="1"/>
  <c r="AE31" i="7"/>
  <c r="AE33" i="7" s="1"/>
  <c r="AD31" i="7"/>
  <c r="AD33" i="7" s="1"/>
  <c r="AC31" i="7"/>
  <c r="AC33" i="7" s="1"/>
  <c r="AB31" i="7"/>
  <c r="AB33" i="7" s="1"/>
  <c r="AA31" i="7"/>
  <c r="AA33" i="7" s="1"/>
  <c r="Z31" i="7"/>
  <c r="Z33" i="7" s="1"/>
  <c r="Y31" i="7"/>
  <c r="Y33" i="7" s="1"/>
  <c r="X31" i="7"/>
  <c r="X33" i="7" s="1"/>
  <c r="W31" i="7"/>
  <c r="W33" i="7" s="1"/>
  <c r="V31" i="7"/>
  <c r="V33" i="7" s="1"/>
  <c r="U31" i="7"/>
  <c r="AV31" i="7" s="1"/>
  <c r="AV33" i="7" s="1"/>
  <c r="T31" i="7"/>
  <c r="T33" i="7" s="1"/>
  <c r="S31" i="7"/>
  <c r="S33" i="7" s="1"/>
  <c r="R31" i="7"/>
  <c r="R33" i="7" s="1"/>
  <c r="Q31" i="7"/>
  <c r="Q33" i="7" s="1"/>
  <c r="P31" i="7"/>
  <c r="P33" i="7" s="1"/>
  <c r="O31" i="7"/>
  <c r="O33" i="7" s="1"/>
  <c r="N31" i="7"/>
  <c r="N33" i="7" s="1"/>
  <c r="M31" i="7"/>
  <c r="M33" i="7" s="1"/>
  <c r="L31" i="7"/>
  <c r="L33" i="7" s="1"/>
  <c r="K31" i="7"/>
  <c r="K33" i="7" s="1"/>
  <c r="J31" i="7"/>
  <c r="J33" i="7" s="1"/>
  <c r="I31" i="7"/>
  <c r="I33" i="7" s="1"/>
  <c r="H31" i="7"/>
  <c r="H33" i="7" s="1"/>
  <c r="G31" i="7"/>
  <c r="G33" i="7" s="1"/>
  <c r="F31" i="7"/>
  <c r="F33" i="7" s="1"/>
  <c r="E31" i="7"/>
  <c r="E33" i="7" s="1"/>
  <c r="D31" i="7"/>
  <c r="D33" i="7" s="1"/>
  <c r="C31" i="7"/>
  <c r="C33" i="7" s="1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AV29" i="7" s="1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AU29" i="7" s="1"/>
  <c r="AV28" i="7"/>
  <c r="AV30" i="7" s="1"/>
  <c r="AT28" i="7"/>
  <c r="AT30" i="7" s="1"/>
  <c r="AS28" i="7"/>
  <c r="AS30" i="7" s="1"/>
  <c r="AR28" i="7"/>
  <c r="AR30" i="7" s="1"/>
  <c r="AQ28" i="7"/>
  <c r="AQ30" i="7" s="1"/>
  <c r="AP28" i="7"/>
  <c r="AP30" i="7" s="1"/>
  <c r="AO28" i="7"/>
  <c r="AO30" i="7" s="1"/>
  <c r="AN28" i="7"/>
  <c r="AN30" i="7" s="1"/>
  <c r="AM28" i="7"/>
  <c r="AM30" i="7" s="1"/>
  <c r="AL28" i="7"/>
  <c r="AL30" i="7" s="1"/>
  <c r="AK28" i="7"/>
  <c r="AK30" i="7" s="1"/>
  <c r="AJ28" i="7"/>
  <c r="AJ30" i="7" s="1"/>
  <c r="AI28" i="7"/>
  <c r="AI30" i="7" s="1"/>
  <c r="AH28" i="7"/>
  <c r="AH30" i="7" s="1"/>
  <c r="AG28" i="7"/>
  <c r="AG30" i="7" s="1"/>
  <c r="AF28" i="7"/>
  <c r="AF30" i="7" s="1"/>
  <c r="AE28" i="7"/>
  <c r="AE30" i="7" s="1"/>
  <c r="AD28" i="7"/>
  <c r="AD30" i="7" s="1"/>
  <c r="AC28" i="7"/>
  <c r="AC30" i="7" s="1"/>
  <c r="AB28" i="7"/>
  <c r="AB30" i="7" s="1"/>
  <c r="AA28" i="7"/>
  <c r="AA30" i="7" s="1"/>
  <c r="Z28" i="7"/>
  <c r="Z30" i="7" s="1"/>
  <c r="Y28" i="7"/>
  <c r="Y30" i="7" s="1"/>
  <c r="X28" i="7"/>
  <c r="X30" i="7" s="1"/>
  <c r="W28" i="7"/>
  <c r="W30" i="7" s="1"/>
  <c r="V28" i="7"/>
  <c r="V30" i="7" s="1"/>
  <c r="U28" i="7"/>
  <c r="U30" i="7" s="1"/>
  <c r="T28" i="7"/>
  <c r="T30" i="7" s="1"/>
  <c r="S28" i="7"/>
  <c r="S30" i="7" s="1"/>
  <c r="R28" i="7"/>
  <c r="R30" i="7" s="1"/>
  <c r="Q28" i="7"/>
  <c r="Q30" i="7" s="1"/>
  <c r="P28" i="7"/>
  <c r="P30" i="7" s="1"/>
  <c r="O28" i="7"/>
  <c r="O30" i="7" s="1"/>
  <c r="N28" i="7"/>
  <c r="N30" i="7" s="1"/>
  <c r="M28" i="7"/>
  <c r="M30" i="7" s="1"/>
  <c r="L28" i="7"/>
  <c r="L30" i="7" s="1"/>
  <c r="K28" i="7"/>
  <c r="K30" i="7" s="1"/>
  <c r="J28" i="7"/>
  <c r="J30" i="7" s="1"/>
  <c r="I28" i="7"/>
  <c r="I30" i="7" s="1"/>
  <c r="H28" i="7"/>
  <c r="H30" i="7" s="1"/>
  <c r="G28" i="7"/>
  <c r="G30" i="7" s="1"/>
  <c r="F28" i="7"/>
  <c r="F30" i="7" s="1"/>
  <c r="E28" i="7"/>
  <c r="E30" i="7" s="1"/>
  <c r="D28" i="7"/>
  <c r="D30" i="7" s="1"/>
  <c r="C28" i="7"/>
  <c r="C30" i="7" s="1"/>
  <c r="AT26" i="7"/>
  <c r="AS26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AV26" i="7" s="1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U26" i="7" s="1"/>
  <c r="AW26" i="7" s="1"/>
  <c r="AX26" i="7" s="1"/>
  <c r="AT25" i="7"/>
  <c r="AT27" i="7" s="1"/>
  <c r="AS25" i="7"/>
  <c r="AS27" i="7" s="1"/>
  <c r="AR25" i="7"/>
  <c r="AR27" i="7" s="1"/>
  <c r="AQ25" i="7"/>
  <c r="AQ27" i="7" s="1"/>
  <c r="AP25" i="7"/>
  <c r="AP27" i="7" s="1"/>
  <c r="AO25" i="7"/>
  <c r="AO27" i="7" s="1"/>
  <c r="AN25" i="7"/>
  <c r="AN27" i="7" s="1"/>
  <c r="AM25" i="7"/>
  <c r="AM27" i="7" s="1"/>
  <c r="AL25" i="7"/>
  <c r="AL27" i="7" s="1"/>
  <c r="AK25" i="7"/>
  <c r="AK27" i="7" s="1"/>
  <c r="AJ25" i="7"/>
  <c r="AJ27" i="7" s="1"/>
  <c r="AI25" i="7"/>
  <c r="AI27" i="7" s="1"/>
  <c r="AH25" i="7"/>
  <c r="AH27" i="7" s="1"/>
  <c r="AG25" i="7"/>
  <c r="AG27" i="7" s="1"/>
  <c r="AF25" i="7"/>
  <c r="AF27" i="7" s="1"/>
  <c r="AE25" i="7"/>
  <c r="AE27" i="7" s="1"/>
  <c r="AD25" i="7"/>
  <c r="AD27" i="7" s="1"/>
  <c r="AC25" i="7"/>
  <c r="AC27" i="7" s="1"/>
  <c r="AB25" i="7"/>
  <c r="AB27" i="7" s="1"/>
  <c r="AA25" i="7"/>
  <c r="AA27" i="7" s="1"/>
  <c r="Z25" i="7"/>
  <c r="Z27" i="7" s="1"/>
  <c r="Y25" i="7"/>
  <c r="Y27" i="7" s="1"/>
  <c r="X25" i="7"/>
  <c r="X27" i="7" s="1"/>
  <c r="W25" i="7"/>
  <c r="W27" i="7" s="1"/>
  <c r="V25" i="7"/>
  <c r="V27" i="7" s="1"/>
  <c r="U25" i="7"/>
  <c r="AV25" i="7" s="1"/>
  <c r="AV27" i="7" s="1"/>
  <c r="T25" i="7"/>
  <c r="T27" i="7" s="1"/>
  <c r="S25" i="7"/>
  <c r="S27" i="7" s="1"/>
  <c r="R25" i="7"/>
  <c r="R27" i="7" s="1"/>
  <c r="Q25" i="7"/>
  <c r="Q27" i="7" s="1"/>
  <c r="P25" i="7"/>
  <c r="P27" i="7" s="1"/>
  <c r="O25" i="7"/>
  <c r="O27" i="7" s="1"/>
  <c r="N25" i="7"/>
  <c r="N27" i="7" s="1"/>
  <c r="M25" i="7"/>
  <c r="M27" i="7" s="1"/>
  <c r="L25" i="7"/>
  <c r="L27" i="7" s="1"/>
  <c r="K25" i="7"/>
  <c r="K27" i="7" s="1"/>
  <c r="J25" i="7"/>
  <c r="J27" i="7" s="1"/>
  <c r="I25" i="7"/>
  <c r="I27" i="7" s="1"/>
  <c r="H25" i="7"/>
  <c r="H27" i="7" s="1"/>
  <c r="G25" i="7"/>
  <c r="G27" i="7" s="1"/>
  <c r="F25" i="7"/>
  <c r="F27" i="7" s="1"/>
  <c r="E25" i="7"/>
  <c r="E27" i="7" s="1"/>
  <c r="D25" i="7"/>
  <c r="D27" i="7" s="1"/>
  <c r="C25" i="7"/>
  <c r="C27" i="7" s="1"/>
  <c r="AT23" i="7"/>
  <c r="AS23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AV23" i="7" s="1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C24" i="7" s="1"/>
  <c r="AT22" i="7"/>
  <c r="AT24" i="7" s="1"/>
  <c r="AS22" i="7"/>
  <c r="AS24" i="7" s="1"/>
  <c r="AR22" i="7"/>
  <c r="AR24" i="7" s="1"/>
  <c r="AQ22" i="7"/>
  <c r="AQ24" i="7" s="1"/>
  <c r="AP22" i="7"/>
  <c r="AP24" i="7" s="1"/>
  <c r="AO22" i="7"/>
  <c r="AO24" i="7" s="1"/>
  <c r="AN22" i="7"/>
  <c r="AN24" i="7" s="1"/>
  <c r="AM22" i="7"/>
  <c r="AM24" i="7" s="1"/>
  <c r="AL22" i="7"/>
  <c r="AL24" i="7" s="1"/>
  <c r="AK22" i="7"/>
  <c r="AK24" i="7" s="1"/>
  <c r="AJ22" i="7"/>
  <c r="AJ24" i="7" s="1"/>
  <c r="AI22" i="7"/>
  <c r="AI24" i="7" s="1"/>
  <c r="AH22" i="7"/>
  <c r="AH24" i="7" s="1"/>
  <c r="AG22" i="7"/>
  <c r="AG24" i="7" s="1"/>
  <c r="AF22" i="7"/>
  <c r="AF24" i="7" s="1"/>
  <c r="AE22" i="7"/>
  <c r="AE24" i="7" s="1"/>
  <c r="AD22" i="7"/>
  <c r="AD24" i="7" s="1"/>
  <c r="AC22" i="7"/>
  <c r="AC24" i="7" s="1"/>
  <c r="AB22" i="7"/>
  <c r="AB24" i="7" s="1"/>
  <c r="AA22" i="7"/>
  <c r="AA24" i="7" s="1"/>
  <c r="Z22" i="7"/>
  <c r="Z24" i="7" s="1"/>
  <c r="Y22" i="7"/>
  <c r="Y24" i="7" s="1"/>
  <c r="X22" i="7"/>
  <c r="X24" i="7" s="1"/>
  <c r="W22" i="7"/>
  <c r="W24" i="7" s="1"/>
  <c r="V22" i="7"/>
  <c r="V24" i="7" s="1"/>
  <c r="U22" i="7"/>
  <c r="U24" i="7" s="1"/>
  <c r="T22" i="7"/>
  <c r="T24" i="7" s="1"/>
  <c r="S22" i="7"/>
  <c r="S24" i="7" s="1"/>
  <c r="R22" i="7"/>
  <c r="R24" i="7" s="1"/>
  <c r="Q22" i="7"/>
  <c r="Q24" i="7" s="1"/>
  <c r="P22" i="7"/>
  <c r="P24" i="7" s="1"/>
  <c r="O22" i="7"/>
  <c r="O24" i="7" s="1"/>
  <c r="N22" i="7"/>
  <c r="N24" i="7" s="1"/>
  <c r="M22" i="7"/>
  <c r="M24" i="7" s="1"/>
  <c r="L22" i="7"/>
  <c r="L24" i="7" s="1"/>
  <c r="K22" i="7"/>
  <c r="K24" i="7" s="1"/>
  <c r="J22" i="7"/>
  <c r="J24" i="7" s="1"/>
  <c r="I22" i="7"/>
  <c r="I24" i="7" s="1"/>
  <c r="H22" i="7"/>
  <c r="H24" i="7" s="1"/>
  <c r="G22" i="7"/>
  <c r="G24" i="7" s="1"/>
  <c r="F22" i="7"/>
  <c r="F24" i="7" s="1"/>
  <c r="E22" i="7"/>
  <c r="E24" i="7" s="1"/>
  <c r="D22" i="7"/>
  <c r="AU22" i="7" s="1"/>
  <c r="AT20" i="7"/>
  <c r="AS20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AV20" i="7" s="1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AU20" i="7" s="1"/>
  <c r="AW20" i="7" s="1"/>
  <c r="AX20" i="7" s="1"/>
  <c r="AT19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AV19" i="7" s="1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U19" i="7" s="1"/>
  <c r="AW19" i="7" s="1"/>
  <c r="AX19" i="7" s="1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AV18" i="7" s="1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U18" i="7" s="1"/>
  <c r="AW18" i="7" s="1"/>
  <c r="AX18" i="7" s="1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AV17" i="7" s="1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U17" i="7" s="1"/>
  <c r="AW17" i="7" s="1"/>
  <c r="AX17" i="7" s="1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AV16" i="7" s="1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AU16" i="7" s="1"/>
  <c r="AW16" i="7" s="1"/>
  <c r="AX16" i="7" s="1"/>
  <c r="AT15" i="7"/>
  <c r="AT21" i="7" s="1"/>
  <c r="AS15" i="7"/>
  <c r="AS21" i="7" s="1"/>
  <c r="AR15" i="7"/>
  <c r="AR21" i="7" s="1"/>
  <c r="AQ15" i="7"/>
  <c r="AQ21" i="7" s="1"/>
  <c r="AP15" i="7"/>
  <c r="AP21" i="7" s="1"/>
  <c r="AO15" i="7"/>
  <c r="AO21" i="7" s="1"/>
  <c r="AN15" i="7"/>
  <c r="AN21" i="7" s="1"/>
  <c r="AM15" i="7"/>
  <c r="AM21" i="7" s="1"/>
  <c r="AL15" i="7"/>
  <c r="AL21" i="7" s="1"/>
  <c r="AK15" i="7"/>
  <c r="AK21" i="7" s="1"/>
  <c r="AJ15" i="7"/>
  <c r="AJ21" i="7" s="1"/>
  <c r="AI15" i="7"/>
  <c r="AI21" i="7" s="1"/>
  <c r="AH15" i="7"/>
  <c r="AH21" i="7" s="1"/>
  <c r="AG15" i="7"/>
  <c r="AG21" i="7" s="1"/>
  <c r="AF15" i="7"/>
  <c r="AF21" i="7" s="1"/>
  <c r="AE15" i="7"/>
  <c r="AE21" i="7" s="1"/>
  <c r="AD15" i="7"/>
  <c r="AD21" i="7" s="1"/>
  <c r="AC15" i="7"/>
  <c r="AC21" i="7" s="1"/>
  <c r="AB15" i="7"/>
  <c r="AB21" i="7" s="1"/>
  <c r="AA15" i="7"/>
  <c r="AA21" i="7" s="1"/>
  <c r="Z15" i="7"/>
  <c r="Z21" i="7" s="1"/>
  <c r="Y15" i="7"/>
  <c r="Y21" i="7" s="1"/>
  <c r="X15" i="7"/>
  <c r="X21" i="7" s="1"/>
  <c r="W15" i="7"/>
  <c r="W21" i="7" s="1"/>
  <c r="V15" i="7"/>
  <c r="V21" i="7" s="1"/>
  <c r="U15" i="7"/>
  <c r="U21" i="7" s="1"/>
  <c r="T15" i="7"/>
  <c r="T21" i="7" s="1"/>
  <c r="S15" i="7"/>
  <c r="S21" i="7" s="1"/>
  <c r="R15" i="7"/>
  <c r="R21" i="7" s="1"/>
  <c r="Q15" i="7"/>
  <c r="Q21" i="7" s="1"/>
  <c r="P15" i="7"/>
  <c r="P21" i="7" s="1"/>
  <c r="O15" i="7"/>
  <c r="O21" i="7" s="1"/>
  <c r="N15" i="7"/>
  <c r="N21" i="7" s="1"/>
  <c r="M15" i="7"/>
  <c r="M21" i="7" s="1"/>
  <c r="L15" i="7"/>
  <c r="L21" i="7" s="1"/>
  <c r="K15" i="7"/>
  <c r="K21" i="7" s="1"/>
  <c r="J15" i="7"/>
  <c r="J21" i="7" s="1"/>
  <c r="I15" i="7"/>
  <c r="I21" i="7" s="1"/>
  <c r="H15" i="7"/>
  <c r="H21" i="7" s="1"/>
  <c r="G15" i="7"/>
  <c r="G21" i="7" s="1"/>
  <c r="F15" i="7"/>
  <c r="F21" i="7" s="1"/>
  <c r="E15" i="7"/>
  <c r="E21" i="7" s="1"/>
  <c r="D15" i="7"/>
  <c r="D21" i="7" s="1"/>
  <c r="C15" i="7"/>
  <c r="C21" i="7" s="1"/>
  <c r="AS14" i="7"/>
  <c r="AQ14" i="7"/>
  <c r="AO14" i="7"/>
  <c r="AM14" i="7"/>
  <c r="AK14" i="7"/>
  <c r="AI14" i="7"/>
  <c r="AG14" i="7"/>
  <c r="AE14" i="7"/>
  <c r="AC14" i="7"/>
  <c r="AA14" i="7"/>
  <c r="Y14" i="7"/>
  <c r="W14" i="7"/>
  <c r="U14" i="7"/>
  <c r="S14" i="7"/>
  <c r="Q14" i="7"/>
  <c r="O14" i="7"/>
  <c r="M14" i="7"/>
  <c r="K14" i="7"/>
  <c r="I14" i="7"/>
  <c r="G14" i="7"/>
  <c r="E14" i="7"/>
  <c r="AT13" i="7"/>
  <c r="AT14" i="7" s="1"/>
  <c r="AS13" i="7"/>
  <c r="AR13" i="7"/>
  <c r="AR14" i="7" s="1"/>
  <c r="AQ13" i="7"/>
  <c r="AP13" i="7"/>
  <c r="AP14" i="7" s="1"/>
  <c r="AO13" i="7"/>
  <c r="AN13" i="7"/>
  <c r="AN14" i="7" s="1"/>
  <c r="AM13" i="7"/>
  <c r="AL13" i="7"/>
  <c r="AL14" i="7" s="1"/>
  <c r="AK13" i="7"/>
  <c r="AJ13" i="7"/>
  <c r="AJ14" i="7" s="1"/>
  <c r="AI13" i="7"/>
  <c r="AH13" i="7"/>
  <c r="AH14" i="7" s="1"/>
  <c r="AG13" i="7"/>
  <c r="AF13" i="7"/>
  <c r="AF14" i="7" s="1"/>
  <c r="AE13" i="7"/>
  <c r="AD13" i="7"/>
  <c r="AD14" i="7" s="1"/>
  <c r="AC13" i="7"/>
  <c r="AB13" i="7"/>
  <c r="AB14" i="7" s="1"/>
  <c r="AA13" i="7"/>
  <c r="Z13" i="7"/>
  <c r="Z14" i="7" s="1"/>
  <c r="Y13" i="7"/>
  <c r="X13" i="7"/>
  <c r="X14" i="7" s="1"/>
  <c r="W13" i="7"/>
  <c r="V13" i="7"/>
  <c r="V14" i="7" s="1"/>
  <c r="U13" i="7"/>
  <c r="T13" i="7"/>
  <c r="T14" i="7" s="1"/>
  <c r="S13" i="7"/>
  <c r="R13" i="7"/>
  <c r="R14" i="7" s="1"/>
  <c r="Q13" i="7"/>
  <c r="P13" i="7"/>
  <c r="P14" i="7" s="1"/>
  <c r="O13" i="7"/>
  <c r="N13" i="7"/>
  <c r="N14" i="7" s="1"/>
  <c r="M13" i="7"/>
  <c r="L13" i="7"/>
  <c r="L14" i="7" s="1"/>
  <c r="K13" i="7"/>
  <c r="J13" i="7"/>
  <c r="J14" i="7" s="1"/>
  <c r="I13" i="7"/>
  <c r="H13" i="7"/>
  <c r="H14" i="7" s="1"/>
  <c r="G13" i="7"/>
  <c r="F13" i="7"/>
  <c r="F14" i="7" s="1"/>
  <c r="E13" i="7"/>
  <c r="D13" i="7"/>
  <c r="D14" i="7" s="1"/>
  <c r="C13" i="7"/>
  <c r="AU13" i="7" s="1"/>
  <c r="AT11" i="7"/>
  <c r="AS11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AV11" i="7" s="1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AU11" i="7" s="1"/>
  <c r="AW11" i="7" s="1"/>
  <c r="AX11" i="7" s="1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AV10" i="7" s="1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AU10" i="7" s="1"/>
  <c r="AW10" i="7" s="1"/>
  <c r="AX10" i="7" s="1"/>
  <c r="AT9" i="7"/>
  <c r="AT12" i="7" s="1"/>
  <c r="AS9" i="7"/>
  <c r="AS12" i="7" s="1"/>
  <c r="AR9" i="7"/>
  <c r="AR12" i="7" s="1"/>
  <c r="AQ9" i="7"/>
  <c r="AQ12" i="7" s="1"/>
  <c r="AP9" i="7"/>
  <c r="AP12" i="7" s="1"/>
  <c r="AO9" i="7"/>
  <c r="AO12" i="7" s="1"/>
  <c r="AN9" i="7"/>
  <c r="AN12" i="7" s="1"/>
  <c r="AM9" i="7"/>
  <c r="AM12" i="7" s="1"/>
  <c r="AL9" i="7"/>
  <c r="AL12" i="7" s="1"/>
  <c r="AK9" i="7"/>
  <c r="AK12" i="7" s="1"/>
  <c r="AJ9" i="7"/>
  <c r="AJ12" i="7" s="1"/>
  <c r="AI9" i="7"/>
  <c r="AI12" i="7" s="1"/>
  <c r="AH9" i="7"/>
  <c r="AH12" i="7" s="1"/>
  <c r="AG9" i="7"/>
  <c r="AG12" i="7" s="1"/>
  <c r="AF9" i="7"/>
  <c r="AF12" i="7" s="1"/>
  <c r="AE9" i="7"/>
  <c r="AE12" i="7" s="1"/>
  <c r="AD9" i="7"/>
  <c r="AD12" i="7" s="1"/>
  <c r="AC9" i="7"/>
  <c r="AC12" i="7" s="1"/>
  <c r="AB9" i="7"/>
  <c r="AB12" i="7" s="1"/>
  <c r="AA9" i="7"/>
  <c r="AA12" i="7" s="1"/>
  <c r="Z9" i="7"/>
  <c r="Z12" i="7" s="1"/>
  <c r="Y9" i="7"/>
  <c r="Y12" i="7" s="1"/>
  <c r="X9" i="7"/>
  <c r="X12" i="7" s="1"/>
  <c r="W9" i="7"/>
  <c r="W12" i="7" s="1"/>
  <c r="V9" i="7"/>
  <c r="V12" i="7" s="1"/>
  <c r="U9" i="7"/>
  <c r="AV9" i="7" s="1"/>
  <c r="AV12" i="7" s="1"/>
  <c r="T9" i="7"/>
  <c r="T12" i="7" s="1"/>
  <c r="S9" i="7"/>
  <c r="S12" i="7" s="1"/>
  <c r="R9" i="7"/>
  <c r="R12" i="7" s="1"/>
  <c r="Q9" i="7"/>
  <c r="Q12" i="7" s="1"/>
  <c r="P9" i="7"/>
  <c r="P12" i="7" s="1"/>
  <c r="O9" i="7"/>
  <c r="O12" i="7" s="1"/>
  <c r="N9" i="7"/>
  <c r="N12" i="7" s="1"/>
  <c r="M9" i="7"/>
  <c r="M12" i="7" s="1"/>
  <c r="L9" i="7"/>
  <c r="L12" i="7" s="1"/>
  <c r="K9" i="7"/>
  <c r="K12" i="7" s="1"/>
  <c r="J9" i="7"/>
  <c r="J12" i="7" s="1"/>
  <c r="I9" i="7"/>
  <c r="I12" i="7" s="1"/>
  <c r="H9" i="7"/>
  <c r="H12" i="7" s="1"/>
  <c r="G9" i="7"/>
  <c r="G12" i="7" s="1"/>
  <c r="F9" i="7"/>
  <c r="F12" i="7" s="1"/>
  <c r="E9" i="7"/>
  <c r="E12" i="7" s="1"/>
  <c r="D9" i="7"/>
  <c r="D12" i="7" s="1"/>
  <c r="C9" i="7"/>
  <c r="C12" i="7" s="1"/>
  <c r="AV53" i="6"/>
  <c r="AU53" i="6"/>
  <c r="AT53" i="6"/>
  <c r="AS53" i="6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BH53" i="6" s="1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BF52" i="6"/>
  <c r="BE52" i="6"/>
  <c r="BG52" i="6" s="1"/>
  <c r="BI52" i="6" s="1"/>
  <c r="BF51" i="6"/>
  <c r="BE51" i="6"/>
  <c r="BG51" i="6" s="1"/>
  <c r="BI51" i="6" s="1"/>
  <c r="BJ50" i="6"/>
  <c r="BF50" i="6"/>
  <c r="BE50" i="6"/>
  <c r="BG50" i="6" s="1"/>
  <c r="BI50" i="6" s="1"/>
  <c r="BJ49" i="6"/>
  <c r="BF49" i="6"/>
  <c r="BE49" i="6"/>
  <c r="BG49" i="6" s="1"/>
  <c r="BI49" i="6" s="1"/>
  <c r="BF48" i="6"/>
  <c r="BE48" i="6"/>
  <c r="BG48" i="6" s="1"/>
  <c r="BI48" i="6" s="1"/>
  <c r="BF47" i="6"/>
  <c r="BE47" i="6"/>
  <c r="BG47" i="6" s="1"/>
  <c r="BJ46" i="6"/>
  <c r="BF46" i="6"/>
  <c r="BE46" i="6"/>
  <c r="BG46" i="6" s="1"/>
  <c r="BI46" i="6" s="1"/>
  <c r="BJ45" i="6"/>
  <c r="BF45" i="6"/>
  <c r="BE45" i="6"/>
  <c r="BG45" i="6" s="1"/>
  <c r="BI45" i="6" s="1"/>
  <c r="BF44" i="6"/>
  <c r="BE44" i="6"/>
  <c r="BG44" i="6" s="1"/>
  <c r="BF43" i="6"/>
  <c r="BE43" i="6"/>
  <c r="BG43" i="6" s="1"/>
  <c r="BI43" i="6" s="1"/>
  <c r="BF42" i="6"/>
  <c r="BE42" i="6"/>
  <c r="BG42" i="6" s="1"/>
  <c r="BI42" i="6" s="1"/>
  <c r="BJ41" i="6"/>
  <c r="BF41" i="6"/>
  <c r="BE41" i="6"/>
  <c r="BG41" i="6" s="1"/>
  <c r="BI41" i="6" s="1"/>
  <c r="BF40" i="6"/>
  <c r="BE40" i="6"/>
  <c r="BG40" i="6" s="1"/>
  <c r="BI40" i="6" s="1"/>
  <c r="BJ39" i="6"/>
  <c r="BF39" i="6"/>
  <c r="BE39" i="6"/>
  <c r="BG39" i="6" s="1"/>
  <c r="BI39" i="6" s="1"/>
  <c r="BF38" i="6"/>
  <c r="BF53" i="6" s="1"/>
  <c r="BE38" i="6"/>
  <c r="BG38" i="6" s="1"/>
  <c r="BI38" i="6" s="1"/>
  <c r="BF37" i="6"/>
  <c r="BE37" i="6"/>
  <c r="BG37" i="6" s="1"/>
  <c r="BF36" i="6"/>
  <c r="BE36" i="6"/>
  <c r="BG36" i="6" s="1"/>
  <c r="BI36" i="6" s="1"/>
  <c r="BF35" i="6"/>
  <c r="BE35" i="6"/>
  <c r="BE53" i="6" s="1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BH26" i="6"/>
  <c r="BF26" i="6"/>
  <c r="BE26" i="6"/>
  <c r="BG26" i="6" s="1"/>
  <c r="BI26" i="6" s="1"/>
  <c r="BF25" i="6"/>
  <c r="BE25" i="6"/>
  <c r="BG25" i="6" s="1"/>
  <c r="BI25" i="6" s="1"/>
  <c r="BJ24" i="6"/>
  <c r="BF24" i="6"/>
  <c r="BE24" i="6"/>
  <c r="BG24" i="6" s="1"/>
  <c r="BI24" i="6" s="1"/>
  <c r="BF23" i="6"/>
  <c r="BE23" i="6"/>
  <c r="BG23" i="6" s="1"/>
  <c r="BI23" i="6" s="1"/>
  <c r="BJ22" i="6"/>
  <c r="BF22" i="6"/>
  <c r="BE22" i="6"/>
  <c r="BG22" i="6" s="1"/>
  <c r="BI22" i="6" s="1"/>
  <c r="BF21" i="6"/>
  <c r="BE21" i="6"/>
  <c r="BG21" i="6" s="1"/>
  <c r="BI21" i="6" s="1"/>
  <c r="BF20" i="6"/>
  <c r="BE20" i="6"/>
  <c r="BG20" i="6" s="1"/>
  <c r="BJ19" i="6"/>
  <c r="BF19" i="6"/>
  <c r="BE19" i="6"/>
  <c r="BG19" i="6" s="1"/>
  <c r="BI19" i="6" s="1"/>
  <c r="BJ18" i="6"/>
  <c r="BF18" i="6"/>
  <c r="BE18" i="6"/>
  <c r="BG18" i="6" s="1"/>
  <c r="BI18" i="6" s="1"/>
  <c r="BJ17" i="6"/>
  <c r="BF17" i="6"/>
  <c r="BE17" i="6"/>
  <c r="BG17" i="6" s="1"/>
  <c r="BI17" i="6" s="1"/>
  <c r="BF16" i="6"/>
  <c r="BE16" i="6"/>
  <c r="BG16" i="6" s="1"/>
  <c r="BF15" i="6"/>
  <c r="BE15" i="6"/>
  <c r="BG15" i="6" s="1"/>
  <c r="BI15" i="6" s="1"/>
  <c r="BF14" i="6"/>
  <c r="BE14" i="6"/>
  <c r="BG14" i="6" s="1"/>
  <c r="BI14" i="6" s="1"/>
  <c r="BF13" i="6"/>
  <c r="BE13" i="6"/>
  <c r="BG13" i="6" s="1"/>
  <c r="BI13" i="6" s="1"/>
  <c r="BF12" i="6"/>
  <c r="BE12" i="6"/>
  <c r="BG12" i="6" s="1"/>
  <c r="BF11" i="6"/>
  <c r="BE11" i="6"/>
  <c r="BG11" i="6" s="1"/>
  <c r="BI11" i="6" s="1"/>
  <c r="BF10" i="6"/>
  <c r="BE10" i="6"/>
  <c r="BG10" i="6" s="1"/>
  <c r="BI10" i="6" s="1"/>
  <c r="BF9" i="6"/>
  <c r="BF27" i="6" s="1"/>
  <c r="BE9" i="6"/>
  <c r="BE27" i="6" s="1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BJ54" i="5" s="1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BH53" i="5"/>
  <c r="BG53" i="5"/>
  <c r="BI53" i="5" s="1"/>
  <c r="BK53" i="5" s="1"/>
  <c r="BH52" i="5"/>
  <c r="BG52" i="5"/>
  <c r="BI52" i="5" s="1"/>
  <c r="BK52" i="5" s="1"/>
  <c r="BH51" i="5"/>
  <c r="BG51" i="5"/>
  <c r="BI51" i="5" s="1"/>
  <c r="BK51" i="5" s="1"/>
  <c r="BH50" i="5"/>
  <c r="BG50" i="5"/>
  <c r="BI50" i="5" s="1"/>
  <c r="BK50" i="5" s="1"/>
  <c r="BH49" i="5"/>
  <c r="BG49" i="5"/>
  <c r="BI49" i="5" s="1"/>
  <c r="BK49" i="5" s="1"/>
  <c r="BL48" i="5"/>
  <c r="BH48" i="5"/>
  <c r="BG48" i="5"/>
  <c r="BI48" i="5" s="1"/>
  <c r="BL47" i="5"/>
  <c r="BH47" i="5"/>
  <c r="BG47" i="5"/>
  <c r="BI47" i="5" s="1"/>
  <c r="BK47" i="5" s="1"/>
  <c r="BL46" i="5"/>
  <c r="BH46" i="5"/>
  <c r="BG46" i="5"/>
  <c r="BI46" i="5" s="1"/>
  <c r="BK46" i="5" s="1"/>
  <c r="BH45" i="5"/>
  <c r="BG45" i="5"/>
  <c r="BI45" i="5" s="1"/>
  <c r="BH44" i="5"/>
  <c r="BG44" i="5"/>
  <c r="BI44" i="5" s="1"/>
  <c r="BK44" i="5" s="1"/>
  <c r="BH43" i="5"/>
  <c r="BG43" i="5"/>
  <c r="BI43" i="5" s="1"/>
  <c r="BK43" i="5" s="1"/>
  <c r="BH42" i="5"/>
  <c r="BG42" i="5"/>
  <c r="BI42" i="5" s="1"/>
  <c r="BK42" i="5" s="1"/>
  <c r="BL41" i="5"/>
  <c r="BH41" i="5"/>
  <c r="BG41" i="5"/>
  <c r="BI41" i="5" s="1"/>
  <c r="BK41" i="5" s="1"/>
  <c r="BL40" i="5"/>
  <c r="BH40" i="5"/>
  <c r="BG40" i="5"/>
  <c r="BI40" i="5" s="1"/>
  <c r="BK40" i="5" s="1"/>
  <c r="BH39" i="5"/>
  <c r="BG39" i="5"/>
  <c r="BI39" i="5" s="1"/>
  <c r="BK39" i="5" s="1"/>
  <c r="BH38" i="5"/>
  <c r="BG38" i="5"/>
  <c r="BI38" i="5" s="1"/>
  <c r="BH37" i="5"/>
  <c r="BG37" i="5"/>
  <c r="BI37" i="5" s="1"/>
  <c r="BK37" i="5" s="1"/>
  <c r="BH36" i="5"/>
  <c r="BH54" i="5" s="1"/>
  <c r="BG36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BJ27" i="5" s="1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H26" i="5"/>
  <c r="BG26" i="5"/>
  <c r="BI26" i="5" s="1"/>
  <c r="BK26" i="5" s="1"/>
  <c r="BH25" i="5"/>
  <c r="BG25" i="5"/>
  <c r="BI25" i="5" s="1"/>
  <c r="BK25" i="5" s="1"/>
  <c r="BH24" i="5"/>
  <c r="BG24" i="5"/>
  <c r="BI24" i="5" s="1"/>
  <c r="BK24" i="5" s="1"/>
  <c r="BH23" i="5"/>
  <c r="BG23" i="5"/>
  <c r="BI23" i="5" s="1"/>
  <c r="BK23" i="5" s="1"/>
  <c r="BH22" i="5"/>
  <c r="BG22" i="5"/>
  <c r="BI22" i="5" s="1"/>
  <c r="BK22" i="5" s="1"/>
  <c r="BH21" i="5"/>
  <c r="BG21" i="5"/>
  <c r="BI21" i="5" s="1"/>
  <c r="BK21" i="5" s="1"/>
  <c r="BH20" i="5"/>
  <c r="BG20" i="5"/>
  <c r="BI20" i="5" s="1"/>
  <c r="BL19" i="5"/>
  <c r="BH19" i="5"/>
  <c r="BG19" i="5"/>
  <c r="BI19" i="5" s="1"/>
  <c r="BK19" i="5" s="1"/>
  <c r="BL18" i="5"/>
  <c r="BH18" i="5"/>
  <c r="BG18" i="5"/>
  <c r="BI18" i="5" s="1"/>
  <c r="BK18" i="5" s="1"/>
  <c r="BL17" i="5"/>
  <c r="BH17" i="5"/>
  <c r="BG17" i="5"/>
  <c r="BI17" i="5" s="1"/>
  <c r="BK17" i="5" s="1"/>
  <c r="BH16" i="5"/>
  <c r="BG16" i="5"/>
  <c r="BI16" i="5" s="1"/>
  <c r="BL15" i="5"/>
  <c r="BH15" i="5"/>
  <c r="BG15" i="5"/>
  <c r="BI15" i="5" s="1"/>
  <c r="BK15" i="5" s="1"/>
  <c r="BL14" i="5"/>
  <c r="BH14" i="5"/>
  <c r="BG14" i="5"/>
  <c r="BI14" i="5" s="1"/>
  <c r="BK14" i="5" s="1"/>
  <c r="BH13" i="5"/>
  <c r="BG13" i="5"/>
  <c r="BI13" i="5" s="1"/>
  <c r="BK13" i="5" s="1"/>
  <c r="BH12" i="5"/>
  <c r="BG12" i="5"/>
  <c r="BI12" i="5" s="1"/>
  <c r="BL11" i="5"/>
  <c r="BH11" i="5"/>
  <c r="BG11" i="5"/>
  <c r="BI11" i="5" s="1"/>
  <c r="BK11" i="5" s="1"/>
  <c r="BH10" i="5"/>
  <c r="BG10" i="5"/>
  <c r="BI10" i="5" s="1"/>
  <c r="BK10" i="5" s="1"/>
  <c r="BH9" i="5"/>
  <c r="BH27" i="5" s="1"/>
  <c r="BG9" i="5"/>
  <c r="BE109" i="4"/>
  <c r="BD109" i="4"/>
  <c r="BC109" i="4"/>
  <c r="BB109" i="4"/>
  <c r="BA109" i="4"/>
  <c r="AZ109" i="4"/>
  <c r="AY109" i="4"/>
  <c r="AX109" i="4"/>
  <c r="AW109" i="4"/>
  <c r="AV109" i="4"/>
  <c r="AU109" i="4"/>
  <c r="AT109" i="4"/>
  <c r="AS109" i="4"/>
  <c r="AR109" i="4"/>
  <c r="AQ109" i="4"/>
  <c r="AP109" i="4"/>
  <c r="AO109" i="4"/>
  <c r="AN109" i="4"/>
  <c r="AM109" i="4"/>
  <c r="AL109" i="4"/>
  <c r="AK109" i="4"/>
  <c r="AJ109" i="4"/>
  <c r="AI109" i="4"/>
  <c r="AH109" i="4"/>
  <c r="AG109" i="4"/>
  <c r="AF109" i="4"/>
  <c r="AE109" i="4"/>
  <c r="AD109" i="4"/>
  <c r="AC109" i="4"/>
  <c r="AB109" i="4"/>
  <c r="AA109" i="4"/>
  <c r="Z109" i="4"/>
  <c r="Y109" i="4"/>
  <c r="X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BG108" i="4"/>
  <c r="BF108" i="4"/>
  <c r="BH108" i="4" s="1"/>
  <c r="BJ108" i="4" s="1"/>
  <c r="BG107" i="4"/>
  <c r="BF107" i="4"/>
  <c r="BH107" i="4" s="1"/>
  <c r="BJ107" i="4" s="1"/>
  <c r="BG106" i="4"/>
  <c r="BF106" i="4"/>
  <c r="BH106" i="4" s="1"/>
  <c r="BJ106" i="4" s="1"/>
  <c r="BG104" i="4"/>
  <c r="BF104" i="4"/>
  <c r="BH104" i="4" s="1"/>
  <c r="BJ104" i="4" s="1"/>
  <c r="BG103" i="4"/>
  <c r="BF103" i="4"/>
  <c r="BH103" i="4" s="1"/>
  <c r="BJ103" i="4" s="1"/>
  <c r="BG102" i="4"/>
  <c r="BF102" i="4"/>
  <c r="BH102" i="4" s="1"/>
  <c r="BJ102" i="4" s="1"/>
  <c r="BG101" i="4"/>
  <c r="BF101" i="4"/>
  <c r="BH101" i="4" s="1"/>
  <c r="BJ101" i="4" s="1"/>
  <c r="BG99" i="4"/>
  <c r="BF99" i="4"/>
  <c r="BH99" i="4" s="1"/>
  <c r="BJ99" i="4" s="1"/>
  <c r="BG98" i="4"/>
  <c r="BF98" i="4"/>
  <c r="BH98" i="4" s="1"/>
  <c r="BJ98" i="4" s="1"/>
  <c r="BG97" i="4"/>
  <c r="BF97" i="4"/>
  <c r="BH97" i="4" s="1"/>
  <c r="BJ97" i="4" s="1"/>
  <c r="BG96" i="4"/>
  <c r="BF96" i="4"/>
  <c r="BH96" i="4" s="1"/>
  <c r="BJ96" i="4" s="1"/>
  <c r="BG95" i="4"/>
  <c r="BF95" i="4"/>
  <c r="BG94" i="4"/>
  <c r="BF94" i="4"/>
  <c r="BG93" i="4"/>
  <c r="BF93" i="4"/>
  <c r="BH93" i="4" s="1"/>
  <c r="BJ93" i="4" s="1"/>
  <c r="BG92" i="4"/>
  <c r="BF92" i="4"/>
  <c r="BH92" i="4" s="1"/>
  <c r="BJ92" i="4" s="1"/>
  <c r="BG91" i="4"/>
  <c r="BF91" i="4"/>
  <c r="BF109" i="4" s="1"/>
  <c r="BG90" i="4"/>
  <c r="BF90" i="4"/>
  <c r="BH90" i="4" s="1"/>
  <c r="BG88" i="4"/>
  <c r="BF88" i="4"/>
  <c r="BH88" i="4" s="1"/>
  <c r="BJ88" i="4" s="1"/>
  <c r="BG87" i="4"/>
  <c r="BG109" i="4" s="1"/>
  <c r="BF87" i="4"/>
  <c r="BH87" i="4" s="1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BG77" i="4"/>
  <c r="BF77" i="4"/>
  <c r="BH77" i="4" s="1"/>
  <c r="BJ77" i="4" s="1"/>
  <c r="BG76" i="4"/>
  <c r="BF76" i="4"/>
  <c r="BH76" i="4" s="1"/>
  <c r="BJ76" i="4" s="1"/>
  <c r="BG75" i="4"/>
  <c r="BF75" i="4"/>
  <c r="BH75" i="4" s="1"/>
  <c r="BJ75" i="4" s="1"/>
  <c r="BG73" i="4"/>
  <c r="BF73" i="4"/>
  <c r="BH73" i="4" s="1"/>
  <c r="BJ73" i="4" s="1"/>
  <c r="BG72" i="4"/>
  <c r="BF72" i="4"/>
  <c r="BH72" i="4" s="1"/>
  <c r="BG71" i="4"/>
  <c r="BF71" i="4"/>
  <c r="BH71" i="4" s="1"/>
  <c r="BJ71" i="4" s="1"/>
  <c r="BG69" i="4"/>
  <c r="BF69" i="4"/>
  <c r="BH69" i="4" s="1"/>
  <c r="BJ69" i="4" s="1"/>
  <c r="BG68" i="4"/>
  <c r="BF68" i="4"/>
  <c r="BH68" i="4" s="1"/>
  <c r="BJ68" i="4" s="1"/>
  <c r="BG67" i="4"/>
  <c r="BF67" i="4"/>
  <c r="BH67" i="4" s="1"/>
  <c r="BJ67" i="4" s="1"/>
  <c r="BG65" i="4"/>
  <c r="BF65" i="4"/>
  <c r="BH65" i="4" s="1"/>
  <c r="BG64" i="4"/>
  <c r="BF64" i="4"/>
  <c r="BH64" i="4" s="1"/>
  <c r="BG63" i="4"/>
  <c r="BF63" i="4"/>
  <c r="BH63" i="4" s="1"/>
  <c r="BG62" i="4"/>
  <c r="BF62" i="4"/>
  <c r="BH62" i="4" s="1"/>
  <c r="BG60" i="4"/>
  <c r="BF60" i="4"/>
  <c r="BH60" i="4" s="1"/>
  <c r="BG59" i="4"/>
  <c r="BF59" i="4"/>
  <c r="BH59" i="4" s="1"/>
  <c r="BG58" i="4"/>
  <c r="BF58" i="4"/>
  <c r="BH58" i="4" s="1"/>
  <c r="BG57" i="4"/>
  <c r="BF57" i="4"/>
  <c r="BH57" i="4" s="1"/>
  <c r="BG55" i="4"/>
  <c r="BF55" i="4"/>
  <c r="BH55" i="4" s="1"/>
  <c r="BJ55" i="4" s="1"/>
  <c r="BG54" i="4"/>
  <c r="BF54" i="4"/>
  <c r="BH54" i="4" s="1"/>
  <c r="BG53" i="4"/>
  <c r="BF53" i="4"/>
  <c r="BH53" i="4" s="1"/>
  <c r="BK52" i="4"/>
  <c r="BG52" i="4"/>
  <c r="BF52" i="4"/>
  <c r="BH52" i="4" s="1"/>
  <c r="BJ52" i="4" s="1"/>
  <c r="BG51" i="4"/>
  <c r="BF51" i="4"/>
  <c r="BH51" i="4" s="1"/>
  <c r="BG50" i="4"/>
  <c r="BF50" i="4"/>
  <c r="BH50" i="4" s="1"/>
  <c r="BG49" i="4"/>
  <c r="BG78" i="4" s="1"/>
  <c r="BF49" i="4"/>
  <c r="BF78" i="4" s="1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BG39" i="4"/>
  <c r="BF39" i="4"/>
  <c r="BH39" i="4" s="1"/>
  <c r="BG38" i="4"/>
  <c r="BF38" i="4"/>
  <c r="BH38" i="4" s="1"/>
  <c r="BG37" i="4"/>
  <c r="BF37" i="4"/>
  <c r="BH37" i="4" s="1"/>
  <c r="BG35" i="4"/>
  <c r="BF35" i="4"/>
  <c r="BH35" i="4" s="1"/>
  <c r="BG32" i="4"/>
  <c r="BF32" i="4"/>
  <c r="BH32" i="4" s="1"/>
  <c r="BJ32" i="4" s="1"/>
  <c r="BG31" i="4"/>
  <c r="BF31" i="4"/>
  <c r="BH31" i="4" s="1"/>
  <c r="BG30" i="4"/>
  <c r="BF30" i="4"/>
  <c r="BH30" i="4" s="1"/>
  <c r="BJ30" i="4" s="1"/>
  <c r="BG29" i="4"/>
  <c r="BF29" i="4"/>
  <c r="BH29" i="4" s="1"/>
  <c r="BJ29" i="4" s="1"/>
  <c r="BG28" i="4"/>
  <c r="BF28" i="4"/>
  <c r="BH28" i="4" s="1"/>
  <c r="BJ28" i="4" s="1"/>
  <c r="BG27" i="4"/>
  <c r="BF27" i="4"/>
  <c r="BH27" i="4" s="1"/>
  <c r="BG26" i="4"/>
  <c r="BF26" i="4"/>
  <c r="BH26" i="4" s="1"/>
  <c r="BJ26" i="4" s="1"/>
  <c r="BG25" i="4"/>
  <c r="BG24" i="4"/>
  <c r="BF24" i="4"/>
  <c r="BH24" i="4" s="1"/>
  <c r="BG23" i="4"/>
  <c r="BF23" i="4"/>
  <c r="BH23" i="4" s="1"/>
  <c r="BJ23" i="4" s="1"/>
  <c r="BG22" i="4"/>
  <c r="BF22" i="4"/>
  <c r="BH22" i="4" s="1"/>
  <c r="BJ22" i="4" s="1"/>
  <c r="BG21" i="4"/>
  <c r="BF21" i="4"/>
  <c r="BH21" i="4" s="1"/>
  <c r="BJ21" i="4" s="1"/>
  <c r="BG20" i="4"/>
  <c r="BG19" i="4"/>
  <c r="BF19" i="4"/>
  <c r="BH19" i="4" s="1"/>
  <c r="BJ19" i="4" s="1"/>
  <c r="BG18" i="4"/>
  <c r="BF18" i="4"/>
  <c r="BH18" i="4" s="1"/>
  <c r="BJ18" i="4" s="1"/>
  <c r="BG17" i="4"/>
  <c r="BF17" i="4"/>
  <c r="BH17" i="4" s="1"/>
  <c r="BJ17" i="4" s="1"/>
  <c r="BG16" i="4"/>
  <c r="BF16" i="4"/>
  <c r="BH16" i="4" s="1"/>
  <c r="BJ16" i="4" s="1"/>
  <c r="BG15" i="4"/>
  <c r="BF15" i="4"/>
  <c r="BH15" i="4" s="1"/>
  <c r="BJ15" i="4" s="1"/>
  <c r="BG14" i="4"/>
  <c r="BF14" i="4"/>
  <c r="BH14" i="4" s="1"/>
  <c r="BJ14" i="4" s="1"/>
  <c r="BG13" i="4"/>
  <c r="BF13" i="4"/>
  <c r="BH13" i="4" s="1"/>
  <c r="BJ13" i="4" s="1"/>
  <c r="BG12" i="4"/>
  <c r="BF12" i="4"/>
  <c r="BH12" i="4" s="1"/>
  <c r="BJ12" i="4" s="1"/>
  <c r="BG11" i="4"/>
  <c r="BF11" i="4"/>
  <c r="BH11" i="4" s="1"/>
  <c r="BJ11" i="4" s="1"/>
  <c r="BG10" i="4"/>
  <c r="BG40" i="4" s="1"/>
  <c r="BF10" i="4"/>
  <c r="BF40" i="4" s="1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BI104" i="3" s="1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BG103" i="3"/>
  <c r="BF103" i="3"/>
  <c r="BH103" i="3" s="1"/>
  <c r="BJ103" i="3" s="1"/>
  <c r="BG102" i="3"/>
  <c r="BF102" i="3"/>
  <c r="BH102" i="3" s="1"/>
  <c r="BJ102" i="3" s="1"/>
  <c r="BG101" i="3"/>
  <c r="BF101" i="3"/>
  <c r="BH101" i="3" s="1"/>
  <c r="BJ101" i="3" s="1"/>
  <c r="BG100" i="3"/>
  <c r="BF100" i="3"/>
  <c r="BH100" i="3" s="1"/>
  <c r="BJ100" i="3" s="1"/>
  <c r="BG99" i="3"/>
  <c r="BF99" i="3"/>
  <c r="BH99" i="3" s="1"/>
  <c r="BG98" i="3"/>
  <c r="BF98" i="3"/>
  <c r="BH98" i="3" s="1"/>
  <c r="BJ98" i="3" s="1"/>
  <c r="BG97" i="3"/>
  <c r="BF97" i="3"/>
  <c r="BH97" i="3" s="1"/>
  <c r="BG96" i="3"/>
  <c r="BF96" i="3"/>
  <c r="BH96" i="3" s="1"/>
  <c r="BG95" i="3"/>
  <c r="BF95" i="3"/>
  <c r="BH95" i="3" s="1"/>
  <c r="BJ95" i="3" s="1"/>
  <c r="BG94" i="3"/>
  <c r="BF94" i="3"/>
  <c r="BG93" i="3"/>
  <c r="BF93" i="3"/>
  <c r="BH93" i="3" s="1"/>
  <c r="BJ93" i="3" s="1"/>
  <c r="BG92" i="3"/>
  <c r="BF92" i="3"/>
  <c r="BH92" i="3" s="1"/>
  <c r="BG91" i="3"/>
  <c r="BF91" i="3"/>
  <c r="BH91" i="3" s="1"/>
  <c r="BJ91" i="3" s="1"/>
  <c r="BG89" i="3"/>
  <c r="BF89" i="3"/>
  <c r="BH89" i="3" s="1"/>
  <c r="BJ89" i="3" s="1"/>
  <c r="BG88" i="3"/>
  <c r="BF88" i="3"/>
  <c r="BH88" i="3" s="1"/>
  <c r="BJ88" i="3" s="1"/>
  <c r="BG87" i="3"/>
  <c r="BF87" i="3"/>
  <c r="BH87" i="3" s="1"/>
  <c r="BJ87" i="3" s="1"/>
  <c r="BG86" i="3"/>
  <c r="BG104" i="3" s="1"/>
  <c r="BF86" i="3"/>
  <c r="BF104" i="3" s="1"/>
  <c r="AV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BI77" i="3" s="1"/>
  <c r="Z77" i="3"/>
  <c r="Y77" i="3"/>
  <c r="X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BG76" i="3"/>
  <c r="BF76" i="3"/>
  <c r="BH76" i="3" s="1"/>
  <c r="BJ76" i="3" s="1"/>
  <c r="BG75" i="3"/>
  <c r="BF75" i="3"/>
  <c r="BH75" i="3" s="1"/>
  <c r="BG74" i="3"/>
  <c r="BF74" i="3"/>
  <c r="BH74" i="3" s="1"/>
  <c r="BJ74" i="3" s="1"/>
  <c r="BG73" i="3"/>
  <c r="BF73" i="3"/>
  <c r="BH73" i="3" s="1"/>
  <c r="BG72" i="3"/>
  <c r="BF72" i="3"/>
  <c r="BH72" i="3" s="1"/>
  <c r="BG71" i="3"/>
  <c r="BF71" i="3"/>
  <c r="BH71" i="3" s="1"/>
  <c r="BG70" i="3"/>
  <c r="BF70" i="3"/>
  <c r="BH70" i="3" s="1"/>
  <c r="BG69" i="3"/>
  <c r="BF69" i="3"/>
  <c r="BH69" i="3" s="1"/>
  <c r="BG68" i="3"/>
  <c r="BF68" i="3"/>
  <c r="BH68" i="3" s="1"/>
  <c r="BJ68" i="3" s="1"/>
  <c r="BG67" i="3"/>
  <c r="BF67" i="3"/>
  <c r="BH67" i="3" s="1"/>
  <c r="BJ67" i="3" s="1"/>
  <c r="BG66" i="3"/>
  <c r="BF66" i="3"/>
  <c r="BH66" i="3" s="1"/>
  <c r="BJ66" i="3" s="1"/>
  <c r="BG65" i="3"/>
  <c r="BF65" i="3"/>
  <c r="BH65" i="3" s="1"/>
  <c r="BJ65" i="3" s="1"/>
  <c r="BG64" i="3"/>
  <c r="BF64" i="3"/>
  <c r="BH64" i="3" s="1"/>
  <c r="BG63" i="3"/>
  <c r="BF63" i="3"/>
  <c r="BH63" i="3" s="1"/>
  <c r="BG62" i="3"/>
  <c r="BF62" i="3"/>
  <c r="BH62" i="3" s="1"/>
  <c r="BG61" i="3"/>
  <c r="BF61" i="3"/>
  <c r="BH61" i="3" s="1"/>
  <c r="BG60" i="3"/>
  <c r="BF60" i="3"/>
  <c r="BH60" i="3" s="1"/>
  <c r="BG59" i="3"/>
  <c r="BF59" i="3"/>
  <c r="BH59" i="3" s="1"/>
  <c r="BG58" i="3"/>
  <c r="BF58" i="3"/>
  <c r="BH58" i="3" s="1"/>
  <c r="BG57" i="3"/>
  <c r="BF57" i="3"/>
  <c r="BH57" i="3" s="1"/>
  <c r="BG56" i="3"/>
  <c r="BF56" i="3"/>
  <c r="BH56" i="3" s="1"/>
  <c r="BG55" i="3"/>
  <c r="BF55" i="3"/>
  <c r="BH55" i="3" s="1"/>
  <c r="BJ55" i="3" s="1"/>
  <c r="BG54" i="3"/>
  <c r="BG77" i="3" s="1"/>
  <c r="BF54" i="3"/>
  <c r="BH54" i="3" s="1"/>
  <c r="BJ54" i="3" s="1"/>
  <c r="BG53" i="3"/>
  <c r="BF53" i="3"/>
  <c r="BH53" i="3" s="1"/>
  <c r="BG52" i="3"/>
  <c r="BF52" i="3"/>
  <c r="BH52" i="3" s="1"/>
  <c r="BJ52" i="3" s="1"/>
  <c r="BG51" i="3"/>
  <c r="BF51" i="3"/>
  <c r="BH51" i="3" s="1"/>
  <c r="BJ51" i="3" s="1"/>
  <c r="BG50" i="3"/>
  <c r="BF50" i="3"/>
  <c r="BH50" i="3" s="1"/>
  <c r="BJ50" i="3" s="1"/>
  <c r="BG49" i="3"/>
  <c r="BF49" i="3"/>
  <c r="BF77" i="3" s="1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BI40" i="3" s="1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BG39" i="3"/>
  <c r="BF39" i="3"/>
  <c r="BH39" i="3" s="1"/>
  <c r="BG38" i="3"/>
  <c r="BF38" i="3"/>
  <c r="BH38" i="3" s="1"/>
  <c r="BG37" i="3"/>
  <c r="BF37" i="3"/>
  <c r="BH37" i="3" s="1"/>
  <c r="BJ37" i="3" s="1"/>
  <c r="BG36" i="3"/>
  <c r="BF36" i="3"/>
  <c r="BH36" i="3" s="1"/>
  <c r="BJ36" i="3" s="1"/>
  <c r="BG35" i="3"/>
  <c r="BF35" i="3"/>
  <c r="BH35" i="3" s="1"/>
  <c r="BJ35" i="3" s="1"/>
  <c r="BG34" i="3"/>
  <c r="BF34" i="3"/>
  <c r="BH34" i="3" s="1"/>
  <c r="BG33" i="3"/>
  <c r="BF33" i="3"/>
  <c r="BH33" i="3" s="1"/>
  <c r="BG32" i="3"/>
  <c r="BF32" i="3"/>
  <c r="BH32" i="3" s="1"/>
  <c r="BJ32" i="3" s="1"/>
  <c r="BG31" i="3"/>
  <c r="BF31" i="3"/>
  <c r="BH31" i="3" s="1"/>
  <c r="BJ31" i="3" s="1"/>
  <c r="BG30" i="3"/>
  <c r="BF30" i="3"/>
  <c r="BH30" i="3" s="1"/>
  <c r="BG29" i="3"/>
  <c r="BF29" i="3"/>
  <c r="BH29" i="3" s="1"/>
  <c r="BJ29" i="3" s="1"/>
  <c r="BG28" i="3"/>
  <c r="BF28" i="3"/>
  <c r="BH28" i="3" s="1"/>
  <c r="BJ28" i="3" s="1"/>
  <c r="BG27" i="3"/>
  <c r="BF27" i="3"/>
  <c r="BH27" i="3" s="1"/>
  <c r="BG26" i="3"/>
  <c r="BF26" i="3"/>
  <c r="BH26" i="3" s="1"/>
  <c r="BJ26" i="3" s="1"/>
  <c r="BG25" i="3"/>
  <c r="BF25" i="3"/>
  <c r="BH25" i="3" s="1"/>
  <c r="BG24" i="3"/>
  <c r="BF24" i="3"/>
  <c r="BH24" i="3" s="1"/>
  <c r="BJ24" i="3" s="1"/>
  <c r="BG23" i="3"/>
  <c r="BF23" i="3"/>
  <c r="BH23" i="3" s="1"/>
  <c r="BG22" i="3"/>
  <c r="BF22" i="3"/>
  <c r="BH22" i="3" s="1"/>
  <c r="BJ22" i="3" s="1"/>
  <c r="BG21" i="3"/>
  <c r="BF21" i="3"/>
  <c r="BH21" i="3" s="1"/>
  <c r="BJ21" i="3" s="1"/>
  <c r="BG20" i="3"/>
  <c r="BG40" i="3" s="1"/>
  <c r="BG19" i="3"/>
  <c r="BF19" i="3"/>
  <c r="BH19" i="3" s="1"/>
  <c r="BJ19" i="3" s="1"/>
  <c r="BG18" i="3"/>
  <c r="BF18" i="3"/>
  <c r="BH18" i="3" s="1"/>
  <c r="BJ18" i="3" s="1"/>
  <c r="BG17" i="3"/>
  <c r="BF17" i="3"/>
  <c r="BH17" i="3" s="1"/>
  <c r="BJ17" i="3" s="1"/>
  <c r="BG16" i="3"/>
  <c r="BF16" i="3"/>
  <c r="BH16" i="3" s="1"/>
  <c r="BJ16" i="3" s="1"/>
  <c r="BG15" i="3"/>
  <c r="BF15" i="3"/>
  <c r="BH15" i="3" s="1"/>
  <c r="BJ15" i="3" s="1"/>
  <c r="BG14" i="3"/>
  <c r="BF14" i="3"/>
  <c r="BH14" i="3" s="1"/>
  <c r="BJ14" i="3" s="1"/>
  <c r="BG13" i="3"/>
  <c r="BF13" i="3"/>
  <c r="BH13" i="3" s="1"/>
  <c r="BJ13" i="3" s="1"/>
  <c r="BG12" i="3"/>
  <c r="BF12" i="3"/>
  <c r="BH12" i="3" s="1"/>
  <c r="BJ12" i="3" s="1"/>
  <c r="BG11" i="3"/>
  <c r="BF11" i="3"/>
  <c r="BH11" i="3" s="1"/>
  <c r="BJ11" i="3" s="1"/>
  <c r="BG10" i="3"/>
  <c r="BF10" i="3"/>
  <c r="BF40" i="3" s="1"/>
  <c r="AV105" i="2"/>
  <c r="AU105" i="2"/>
  <c r="AT105" i="2"/>
  <c r="AS105" i="2"/>
  <c r="AR105" i="2"/>
  <c r="AQ105" i="2"/>
  <c r="AP105" i="2"/>
  <c r="AO105" i="2"/>
  <c r="AN105" i="2"/>
  <c r="AM105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BI105" i="2" s="1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BG104" i="2"/>
  <c r="BF104" i="2"/>
  <c r="BH104" i="2" s="1"/>
  <c r="BJ104" i="2" s="1"/>
  <c r="BG103" i="2"/>
  <c r="BF103" i="2"/>
  <c r="BH103" i="2" s="1"/>
  <c r="BJ103" i="2" s="1"/>
  <c r="BK102" i="2"/>
  <c r="BG102" i="2"/>
  <c r="BF102" i="2"/>
  <c r="BH102" i="2" s="1"/>
  <c r="BJ102" i="2" s="1"/>
  <c r="BG101" i="2"/>
  <c r="BF101" i="2"/>
  <c r="BH101" i="2" s="1"/>
  <c r="BK100" i="2"/>
  <c r="BG100" i="2"/>
  <c r="BF100" i="2"/>
  <c r="BH100" i="2" s="1"/>
  <c r="BJ100" i="2" s="1"/>
  <c r="BF99" i="2"/>
  <c r="BK98" i="2"/>
  <c r="BG98" i="2"/>
  <c r="BF98" i="2"/>
  <c r="BH98" i="2" s="1"/>
  <c r="BJ98" i="2" s="1"/>
  <c r="BG97" i="2"/>
  <c r="BF97" i="2"/>
  <c r="BH97" i="2" s="1"/>
  <c r="BJ97" i="2" s="1"/>
  <c r="BG96" i="2"/>
  <c r="BF96" i="2"/>
  <c r="BH96" i="2" s="1"/>
  <c r="BJ96" i="2" s="1"/>
  <c r="BG95" i="2"/>
  <c r="BF95" i="2"/>
  <c r="BH95" i="2" s="1"/>
  <c r="BJ95" i="2" s="1"/>
  <c r="BK94" i="2"/>
  <c r="BG94" i="2"/>
  <c r="BF94" i="2"/>
  <c r="BH94" i="2" s="1"/>
  <c r="BJ94" i="2" s="1"/>
  <c r="BG93" i="2"/>
  <c r="BF93" i="2"/>
  <c r="BG92" i="2"/>
  <c r="BF92" i="2"/>
  <c r="BG91" i="2"/>
  <c r="BF91" i="2"/>
  <c r="BH91" i="2" s="1"/>
  <c r="BJ91" i="2" s="1"/>
  <c r="BG90" i="2"/>
  <c r="BG105" i="2" s="1"/>
  <c r="BF90" i="2"/>
  <c r="BK89" i="2"/>
  <c r="BG89" i="2"/>
  <c r="BF89" i="2"/>
  <c r="BH89" i="2" s="1"/>
  <c r="BJ89" i="2" s="1"/>
  <c r="BG88" i="2"/>
  <c r="BF88" i="2"/>
  <c r="BG87" i="2"/>
  <c r="BF87" i="2"/>
  <c r="BH87" i="2" s="1"/>
  <c r="BJ87" i="2" s="1"/>
  <c r="BG85" i="2"/>
  <c r="BF85" i="2"/>
  <c r="BH85" i="2" s="1"/>
  <c r="BJ85" i="2" s="1"/>
  <c r="BG84" i="2"/>
  <c r="BF84" i="2"/>
  <c r="BF105" i="2" s="1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BI75" i="2" s="1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BG74" i="2"/>
  <c r="BF74" i="2"/>
  <c r="BH74" i="2" s="1"/>
  <c r="BJ74" i="2" s="1"/>
  <c r="BG73" i="2"/>
  <c r="BF73" i="2"/>
  <c r="BH73" i="2" s="1"/>
  <c r="BJ73" i="2" s="1"/>
  <c r="BK72" i="2"/>
  <c r="BG72" i="2"/>
  <c r="BF72" i="2"/>
  <c r="BH72" i="2" s="1"/>
  <c r="BJ72" i="2" s="1"/>
  <c r="BG71" i="2"/>
  <c r="BF71" i="2"/>
  <c r="BG70" i="2"/>
  <c r="BF70" i="2"/>
  <c r="BH70" i="2" s="1"/>
  <c r="BG69" i="2"/>
  <c r="BF69" i="2"/>
  <c r="BH69" i="2" s="1"/>
  <c r="BJ69" i="2" s="1"/>
  <c r="BG68" i="2"/>
  <c r="BF68" i="2"/>
  <c r="BH68" i="2" s="1"/>
  <c r="BG67" i="2"/>
  <c r="BF67" i="2"/>
  <c r="BG66" i="2"/>
  <c r="BF66" i="2"/>
  <c r="BH66" i="2" s="1"/>
  <c r="BJ66" i="2" s="1"/>
  <c r="BF65" i="2"/>
  <c r="BG64" i="2"/>
  <c r="BF64" i="2"/>
  <c r="BH64" i="2" s="1"/>
  <c r="BJ64" i="2" s="1"/>
  <c r="BG63" i="2"/>
  <c r="BF63" i="2"/>
  <c r="BH63" i="2" s="1"/>
  <c r="BJ63" i="2" s="1"/>
  <c r="BK62" i="2"/>
  <c r="BG62" i="2"/>
  <c r="BF62" i="2"/>
  <c r="BH62" i="2" s="1"/>
  <c r="BJ62" i="2" s="1"/>
  <c r="BK61" i="2"/>
  <c r="BG61" i="2"/>
  <c r="BF61" i="2"/>
  <c r="BH61" i="2" s="1"/>
  <c r="BJ61" i="2" s="1"/>
  <c r="BG60" i="2"/>
  <c r="BF60" i="2"/>
  <c r="BG59" i="2"/>
  <c r="BF59" i="2"/>
  <c r="BG58" i="2"/>
  <c r="BF58" i="2"/>
  <c r="BH58" i="2" s="1"/>
  <c r="BJ58" i="2" s="1"/>
  <c r="BG57" i="2"/>
  <c r="BF57" i="2"/>
  <c r="BH57" i="2" s="1"/>
  <c r="BJ57" i="2" s="1"/>
  <c r="BG56" i="2"/>
  <c r="BF56" i="2"/>
  <c r="BH56" i="2" s="1"/>
  <c r="BJ56" i="2" s="1"/>
  <c r="BG55" i="2"/>
  <c r="BF55" i="2"/>
  <c r="BG54" i="2"/>
  <c r="BF54" i="2"/>
  <c r="BH54" i="2" s="1"/>
  <c r="BJ54" i="2" s="1"/>
  <c r="BG53" i="2"/>
  <c r="BF53" i="2"/>
  <c r="BH53" i="2" s="1"/>
  <c r="BJ53" i="2" s="1"/>
  <c r="BG52" i="2"/>
  <c r="BF52" i="2"/>
  <c r="BH52" i="2" s="1"/>
  <c r="BJ52" i="2" s="1"/>
  <c r="BG51" i="2"/>
  <c r="BG75" i="2" s="1"/>
  <c r="BF51" i="2"/>
  <c r="BF75" i="2" s="1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BI42" i="2" s="1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BG41" i="2"/>
  <c r="BF41" i="2"/>
  <c r="BH41" i="2" s="1"/>
  <c r="BJ41" i="2" s="1"/>
  <c r="BG40" i="2"/>
  <c r="BH40" i="2" s="1"/>
  <c r="BH39" i="2"/>
  <c r="BJ39" i="2" s="1"/>
  <c r="BG39" i="2"/>
  <c r="BG37" i="2"/>
  <c r="BF37" i="2"/>
  <c r="BH37" i="2" s="1"/>
  <c r="BG36" i="2"/>
  <c r="BF36" i="2"/>
  <c r="BH36" i="2" s="1"/>
  <c r="BG35" i="2"/>
  <c r="BF35" i="2"/>
  <c r="BH35" i="2" s="1"/>
  <c r="BG34" i="2"/>
  <c r="BF34" i="2"/>
  <c r="BH34" i="2" s="1"/>
  <c r="BG33" i="2"/>
  <c r="BF33" i="2"/>
  <c r="BH33" i="2" s="1"/>
  <c r="BJ33" i="2" s="1"/>
  <c r="BK31" i="2"/>
  <c r="BG31" i="2"/>
  <c r="BF31" i="2"/>
  <c r="BH31" i="2" s="1"/>
  <c r="BG30" i="2"/>
  <c r="BF30" i="2"/>
  <c r="BH30" i="2" s="1"/>
  <c r="BJ30" i="2" s="1"/>
  <c r="BG29" i="2"/>
  <c r="BF29" i="2"/>
  <c r="BH29" i="2" s="1"/>
  <c r="BJ29" i="2" s="1"/>
  <c r="BG28" i="2"/>
  <c r="BF28" i="2"/>
  <c r="BH28" i="2" s="1"/>
  <c r="BJ28" i="2" s="1"/>
  <c r="BG27" i="2"/>
  <c r="BF27" i="2"/>
  <c r="BH27" i="2" s="1"/>
  <c r="BG26" i="2"/>
  <c r="BF26" i="2"/>
  <c r="BH26" i="2" s="1"/>
  <c r="BJ26" i="2" s="1"/>
  <c r="BK25" i="2"/>
  <c r="BG24" i="2"/>
  <c r="BF24" i="2"/>
  <c r="BH24" i="2" s="1"/>
  <c r="BJ24" i="2" s="1"/>
  <c r="BG23" i="2"/>
  <c r="BF23" i="2"/>
  <c r="BH23" i="2" s="1"/>
  <c r="BG22" i="2"/>
  <c r="BF22" i="2"/>
  <c r="BH22" i="2" s="1"/>
  <c r="BJ22" i="2" s="1"/>
  <c r="BG21" i="2"/>
  <c r="BF21" i="2"/>
  <c r="BH21" i="2" s="1"/>
  <c r="BJ21" i="2" s="1"/>
  <c r="BG19" i="2"/>
  <c r="BF19" i="2"/>
  <c r="BH19" i="2" s="1"/>
  <c r="BJ19" i="2" s="1"/>
  <c r="BG18" i="2"/>
  <c r="BF18" i="2"/>
  <c r="BH18" i="2" s="1"/>
  <c r="BJ18" i="2" s="1"/>
  <c r="BG17" i="2"/>
  <c r="BF17" i="2"/>
  <c r="BH17" i="2" s="1"/>
  <c r="BJ17" i="2" s="1"/>
  <c r="BG16" i="2"/>
  <c r="BF16" i="2"/>
  <c r="BH16" i="2" s="1"/>
  <c r="BJ16" i="2" s="1"/>
  <c r="BG15" i="2"/>
  <c r="BF15" i="2"/>
  <c r="BH15" i="2" s="1"/>
  <c r="BJ15" i="2" s="1"/>
  <c r="BG14" i="2"/>
  <c r="BF14" i="2"/>
  <c r="BH14" i="2" s="1"/>
  <c r="BJ14" i="2" s="1"/>
  <c r="BG13" i="2"/>
  <c r="BF13" i="2"/>
  <c r="BH13" i="2" s="1"/>
  <c r="BJ13" i="2" s="1"/>
  <c r="BG12" i="2"/>
  <c r="BF12" i="2"/>
  <c r="BH12" i="2" s="1"/>
  <c r="BJ12" i="2" s="1"/>
  <c r="BG11" i="2"/>
  <c r="BF11" i="2"/>
  <c r="BH11" i="2" s="1"/>
  <c r="BJ11" i="2" s="1"/>
  <c r="BG10" i="2"/>
  <c r="BG42" i="2" s="1"/>
  <c r="BF10" i="2"/>
  <c r="BF42" i="2" s="1"/>
  <c r="BE31" i="8" l="1"/>
  <c r="BG27" i="5"/>
  <c r="AU100" i="7"/>
  <c r="AW100" i="7" s="1"/>
  <c r="AX100" i="7" s="1"/>
  <c r="C14" i="7"/>
  <c r="BG54" i="5"/>
  <c r="C98" i="7"/>
  <c r="AU14" i="7"/>
  <c r="AW22" i="7"/>
  <c r="BH109" i="4"/>
  <c r="BJ109" i="4" s="1"/>
  <c r="BJ87" i="4"/>
  <c r="BH10" i="2"/>
  <c r="BH84" i="2"/>
  <c r="BH10" i="3"/>
  <c r="BH49" i="3"/>
  <c r="BH86" i="3"/>
  <c r="BI9" i="5"/>
  <c r="BG9" i="6"/>
  <c r="BG35" i="6"/>
  <c r="AU9" i="7"/>
  <c r="U12" i="7"/>
  <c r="AV13" i="7"/>
  <c r="AV14" i="7" s="1"/>
  <c r="AV15" i="7"/>
  <c r="AV21" i="7" s="1"/>
  <c r="AV22" i="7"/>
  <c r="AV24" i="7" s="1"/>
  <c r="D24" i="7"/>
  <c r="AU25" i="7"/>
  <c r="U27" i="7"/>
  <c r="AU31" i="7"/>
  <c r="U33" i="7"/>
  <c r="AU39" i="7"/>
  <c r="AU58" i="7"/>
  <c r="V91" i="7"/>
  <c r="AU92" i="7"/>
  <c r="U116" i="7"/>
  <c r="AV115" i="7"/>
  <c r="AV116" i="7" s="1"/>
  <c r="AU115" i="7"/>
  <c r="V120" i="7"/>
  <c r="BE16" i="8"/>
  <c r="BE20" i="8"/>
  <c r="W24" i="8"/>
  <c r="BF51" i="8"/>
  <c r="BF57" i="8" s="1"/>
  <c r="W57" i="8"/>
  <c r="BH51" i="2"/>
  <c r="BH10" i="4"/>
  <c r="BH49" i="4"/>
  <c r="BH78" i="4" s="1"/>
  <c r="BJ78" i="4" s="1"/>
  <c r="BI36" i="5"/>
  <c r="AU15" i="7"/>
  <c r="AU23" i="7"/>
  <c r="AW23" i="7" s="1"/>
  <c r="AX23" i="7" s="1"/>
  <c r="AU28" i="7"/>
  <c r="AW29" i="7"/>
  <c r="AX29" i="7" s="1"/>
  <c r="AU36" i="7"/>
  <c r="AW36" i="7" s="1"/>
  <c r="AX36" i="7" s="1"/>
  <c r="AU37" i="7"/>
  <c r="AW37" i="7" s="1"/>
  <c r="AX37" i="7" s="1"/>
  <c r="U43" i="7"/>
  <c r="AU51" i="7"/>
  <c r="AU54" i="7"/>
  <c r="AW54" i="7" s="1"/>
  <c r="AX54" i="7" s="1"/>
  <c r="AU56" i="7"/>
  <c r="AW56" i="7" s="1"/>
  <c r="AX56" i="7" s="1"/>
  <c r="U62" i="7"/>
  <c r="AU70" i="7"/>
  <c r="AU75" i="7"/>
  <c r="AW75" i="7" s="1"/>
  <c r="AX75" i="7" s="1"/>
  <c r="AV75" i="7"/>
  <c r="AU76" i="7"/>
  <c r="AW76" i="7" s="1"/>
  <c r="AX76" i="7" s="1"/>
  <c r="AU77" i="7"/>
  <c r="AW77" i="7" s="1"/>
  <c r="AX77" i="7" s="1"/>
  <c r="AU78" i="7"/>
  <c r="AW78" i="7" s="1"/>
  <c r="AX78" i="7" s="1"/>
  <c r="AW79" i="7"/>
  <c r="AU80" i="7"/>
  <c r="U95" i="7"/>
  <c r="AU99" i="7"/>
  <c r="AU103" i="7"/>
  <c r="AV103" i="7"/>
  <c r="AV104" i="7" s="1"/>
  <c r="D114" i="7"/>
  <c r="H114" i="7"/>
  <c r="L114" i="7"/>
  <c r="P114" i="7"/>
  <c r="T114" i="7"/>
  <c r="X114" i="7"/>
  <c r="AB114" i="7"/>
  <c r="AF114" i="7"/>
  <c r="AJ114" i="7"/>
  <c r="AN114" i="7"/>
  <c r="AR114" i="7"/>
  <c r="AU107" i="7"/>
  <c r="AW107" i="7" s="1"/>
  <c r="AU111" i="7"/>
  <c r="AW111" i="7" s="1"/>
  <c r="BE9" i="8"/>
  <c r="W15" i="8"/>
  <c r="W19" i="8"/>
  <c r="BF25" i="8"/>
  <c r="BF27" i="8" s="1"/>
  <c r="W27" i="8"/>
  <c r="BE28" i="8"/>
  <c r="BG41" i="8"/>
  <c r="BI41" i="8" s="1"/>
  <c r="BG47" i="8"/>
  <c r="BI47" i="8" s="1"/>
  <c r="AU34" i="7"/>
  <c r="AU44" i="7"/>
  <c r="AU53" i="7"/>
  <c r="AU63" i="7"/>
  <c r="AU89" i="7"/>
  <c r="AU96" i="7"/>
  <c r="AU114" i="7"/>
  <c r="C114" i="7"/>
  <c r="E114" i="7"/>
  <c r="G114" i="7"/>
  <c r="I114" i="7"/>
  <c r="K114" i="7"/>
  <c r="M114" i="7"/>
  <c r="O114" i="7"/>
  <c r="Q114" i="7"/>
  <c r="S114" i="7"/>
  <c r="U114" i="7"/>
  <c r="W114" i="7"/>
  <c r="Y114" i="7"/>
  <c r="AA114" i="7"/>
  <c r="AC114" i="7"/>
  <c r="AE114" i="7"/>
  <c r="AG114" i="7"/>
  <c r="AI114" i="7"/>
  <c r="AK114" i="7"/>
  <c r="AM114" i="7"/>
  <c r="AO114" i="7"/>
  <c r="AQ114" i="7"/>
  <c r="AS114" i="7"/>
  <c r="AU105" i="7"/>
  <c r="AW105" i="7" s="1"/>
  <c r="AW114" i="7" s="1"/>
  <c r="AV113" i="7"/>
  <c r="AW113" i="7" s="1"/>
  <c r="AV114" i="7"/>
  <c r="AU117" i="7"/>
  <c r="W37" i="8"/>
  <c r="BE46" i="8"/>
  <c r="AU119" i="7"/>
  <c r="BF9" i="8"/>
  <c r="BF13" i="8" s="1"/>
  <c r="BE14" i="8"/>
  <c r="BF16" i="8"/>
  <c r="BF17" i="8" s="1"/>
  <c r="BE18" i="8"/>
  <c r="BF20" i="8"/>
  <c r="BF22" i="8" s="1"/>
  <c r="BE23" i="8"/>
  <c r="BG26" i="8"/>
  <c r="BI26" i="8" s="1"/>
  <c r="BF31" i="8"/>
  <c r="BG31" i="8" s="1"/>
  <c r="BI31" i="8" s="1"/>
  <c r="BG35" i="8"/>
  <c r="BI35" i="8" s="1"/>
  <c r="BG36" i="8"/>
  <c r="BI36" i="8" s="1"/>
  <c r="BE39" i="8"/>
  <c r="BE25" i="8"/>
  <c r="BF28" i="8"/>
  <c r="BF33" i="8" s="1"/>
  <c r="BE34" i="8"/>
  <c r="BF47" i="8"/>
  <c r="BF48" i="8"/>
  <c r="BG48" i="8" s="1"/>
  <c r="BI48" i="8" s="1"/>
  <c r="BG52" i="8"/>
  <c r="BI52" i="8" s="1"/>
  <c r="BG53" i="8"/>
  <c r="BI53" i="8" s="1"/>
  <c r="BG54" i="8"/>
  <c r="BI54" i="8" s="1"/>
  <c r="BG55" i="8"/>
  <c r="BI55" i="8" s="1"/>
  <c r="BG56" i="8"/>
  <c r="BI56" i="8" s="1"/>
  <c r="BF46" i="8"/>
  <c r="BF50" i="8" s="1"/>
  <c r="BE51" i="8"/>
  <c r="BG34" i="8" l="1"/>
  <c r="BE37" i="8"/>
  <c r="BG25" i="8"/>
  <c r="BE27" i="8"/>
  <c r="BE24" i="8"/>
  <c r="BG23" i="8"/>
  <c r="BG18" i="8"/>
  <c r="BE19" i="8"/>
  <c r="BG14" i="8"/>
  <c r="BE15" i="8"/>
  <c r="AU120" i="7"/>
  <c r="AW119" i="7"/>
  <c r="AU98" i="7"/>
  <c r="AW96" i="7"/>
  <c r="AU69" i="7"/>
  <c r="AW63" i="7"/>
  <c r="AU50" i="7"/>
  <c r="AW44" i="7"/>
  <c r="BE13" i="8"/>
  <c r="BG9" i="8"/>
  <c r="AU102" i="7"/>
  <c r="AW99" i="7"/>
  <c r="AU88" i="7"/>
  <c r="AW80" i="7"/>
  <c r="AU30" i="7"/>
  <c r="AW28" i="7"/>
  <c r="AU21" i="7"/>
  <c r="AW15" i="7"/>
  <c r="BH75" i="2"/>
  <c r="BJ75" i="2" s="1"/>
  <c r="BJ51" i="2"/>
  <c r="BE22" i="8"/>
  <c r="BG20" i="8"/>
  <c r="AW92" i="7"/>
  <c r="AU95" i="7"/>
  <c r="AW58" i="7"/>
  <c r="AU62" i="7"/>
  <c r="BG53" i="6"/>
  <c r="BI53" i="6" s="1"/>
  <c r="BI35" i="6"/>
  <c r="BK9" i="5"/>
  <c r="BI27" i="5"/>
  <c r="BK27" i="5" s="1"/>
  <c r="BH77" i="3"/>
  <c r="BJ77" i="3" s="1"/>
  <c r="BJ49" i="3"/>
  <c r="BH105" i="2"/>
  <c r="BJ105" i="2" s="1"/>
  <c r="BJ84" i="2"/>
  <c r="AW24" i="7"/>
  <c r="AX22" i="7"/>
  <c r="BG51" i="8"/>
  <c r="BE57" i="8"/>
  <c r="BE45" i="8"/>
  <c r="BG39" i="8"/>
  <c r="BE50" i="8"/>
  <c r="BG46" i="8"/>
  <c r="AU118" i="7"/>
  <c r="AW117" i="7"/>
  <c r="AU91" i="7"/>
  <c r="AW89" i="7"/>
  <c r="AU57" i="7"/>
  <c r="AW53" i="7"/>
  <c r="AU38" i="7"/>
  <c r="AW34" i="7"/>
  <c r="BE33" i="8"/>
  <c r="BG28" i="8"/>
  <c r="AW103" i="7"/>
  <c r="AW104" i="7" s="1"/>
  <c r="AU104" i="7"/>
  <c r="AU74" i="7"/>
  <c r="AW70" i="7"/>
  <c r="AU52" i="7"/>
  <c r="AW51" i="7"/>
  <c r="BI54" i="5"/>
  <c r="BK54" i="5" s="1"/>
  <c r="BK36" i="5"/>
  <c r="BH40" i="4"/>
  <c r="BJ40" i="4" s="1"/>
  <c r="BJ10" i="4"/>
  <c r="BE17" i="8"/>
  <c r="BG16" i="8"/>
  <c r="AU116" i="7"/>
  <c r="AW115" i="7"/>
  <c r="AW116" i="7" s="1"/>
  <c r="AW39" i="7"/>
  <c r="AU43" i="7"/>
  <c r="AU33" i="7"/>
  <c r="AW31" i="7"/>
  <c r="AW33" i="7" s="1"/>
  <c r="AU27" i="7"/>
  <c r="AW25" i="7"/>
  <c r="AU12" i="7"/>
  <c r="AW9" i="7"/>
  <c r="BI9" i="6"/>
  <c r="BG27" i="6"/>
  <c r="BI27" i="6" s="1"/>
  <c r="BJ86" i="3"/>
  <c r="BH104" i="3"/>
  <c r="BJ104" i="3" s="1"/>
  <c r="BH40" i="3"/>
  <c r="BJ40" i="3" s="1"/>
  <c r="BJ10" i="3"/>
  <c r="BJ10" i="2"/>
  <c r="BH42" i="2"/>
  <c r="BJ42" i="2" s="1"/>
  <c r="AU24" i="7"/>
  <c r="AW13" i="7"/>
  <c r="AW14" i="7" s="1"/>
  <c r="AX9" i="7" l="1"/>
  <c r="AW12" i="7"/>
  <c r="AX25" i="7"/>
  <c r="AW27" i="7"/>
  <c r="BG17" i="8"/>
  <c r="BI17" i="8" s="1"/>
  <c r="BI16" i="8"/>
  <c r="AX51" i="7"/>
  <c r="AW52" i="7"/>
  <c r="AX70" i="7"/>
  <c r="AW74" i="7"/>
  <c r="BG33" i="8"/>
  <c r="BI33" i="8" s="1"/>
  <c r="BI28" i="8"/>
  <c r="AW38" i="7"/>
  <c r="AX34" i="7"/>
  <c r="AW57" i="7"/>
  <c r="AX53" i="7"/>
  <c r="AW91" i="7"/>
  <c r="AX89" i="7"/>
  <c r="AX117" i="7"/>
  <c r="AW118" i="7"/>
  <c r="BG50" i="8"/>
  <c r="BI50" i="8" s="1"/>
  <c r="BI46" i="8"/>
  <c r="BG45" i="8"/>
  <c r="BI45" i="8" s="1"/>
  <c r="BI39" i="8"/>
  <c r="BG22" i="8"/>
  <c r="BI22" i="8" s="1"/>
  <c r="BI20" i="8"/>
  <c r="AW21" i="7"/>
  <c r="AX15" i="7"/>
  <c r="AW30" i="7"/>
  <c r="AX28" i="7"/>
  <c r="AX80" i="7"/>
  <c r="AW88" i="7"/>
  <c r="AX99" i="7"/>
  <c r="AW102" i="7"/>
  <c r="BG13" i="8"/>
  <c r="BI13" i="8" s="1"/>
  <c r="BI9" i="8"/>
  <c r="AW50" i="7"/>
  <c r="AX44" i="7"/>
  <c r="AW69" i="7"/>
  <c r="AX63" i="7"/>
  <c r="AW98" i="7"/>
  <c r="AX96" i="7"/>
  <c r="AW120" i="7"/>
  <c r="AX119" i="7"/>
  <c r="BG24" i="8"/>
  <c r="BI24" i="8" s="1"/>
  <c r="BI23" i="8"/>
  <c r="AX39" i="7"/>
  <c r="AW43" i="7"/>
  <c r="BG57" i="8"/>
  <c r="BI57" i="8" s="1"/>
  <c r="BI51" i="8"/>
  <c r="AX58" i="7"/>
  <c r="AW62" i="7"/>
  <c r="AX92" i="7"/>
  <c r="AW95" i="7"/>
  <c r="BG15" i="8"/>
  <c r="BI15" i="8" s="1"/>
  <c r="BI14" i="8"/>
  <c r="BG19" i="8"/>
  <c r="BI19" i="8" s="1"/>
  <c r="BI18" i="8"/>
  <c r="BG27" i="8"/>
  <c r="BI27" i="8" s="1"/>
  <c r="BI25" i="8"/>
  <c r="BG37" i="8"/>
  <c r="BI37" i="8" s="1"/>
  <c r="BI34" i="8"/>
</calcChain>
</file>

<file path=xl/sharedStrings.xml><?xml version="1.0" encoding="utf-8"?>
<sst xmlns="http://schemas.openxmlformats.org/spreadsheetml/2006/main" count="1601" uniqueCount="454">
  <si>
    <t>Филиал ГБПОУ РХ "Хакасский политехнический колледж"</t>
  </si>
  <si>
    <t>Утверждаю</t>
  </si>
  <si>
    <t>Директор</t>
  </si>
  <si>
    <t>Филиала ГБПОУ РХ ХПК</t>
  </si>
  <si>
    <t>_________________________</t>
  </si>
  <si>
    <t>Г.В. Адыгаева</t>
  </si>
  <si>
    <t>«_____»____________ 2024 г.</t>
  </si>
  <si>
    <t>КАЛЕНДАРНЫЕ  УЧЕБНЫЕ  ГРАФИКИ</t>
  </si>
  <si>
    <t>на 2024-2025учебный год</t>
  </si>
  <si>
    <t>2024 год</t>
  </si>
  <si>
    <t>Календарный график учебного процесса</t>
  </si>
  <si>
    <t>23.01.17</t>
  </si>
  <si>
    <t>Мастер по ремонту и обслуживанию автомобилей</t>
  </si>
  <si>
    <t>1-ый курс</t>
  </si>
  <si>
    <t>гр.№ 11</t>
  </si>
  <si>
    <r>
      <t xml:space="preserve">Контроль:  </t>
    </r>
    <r>
      <rPr>
        <sz val="9"/>
        <color rgb="FF000000"/>
        <rFont val="Times New Roman"/>
      </rPr>
      <t>к-во</t>
    </r>
    <r>
      <rPr>
        <b/>
        <sz val="9"/>
        <color rgb="FF000000"/>
        <rFont val="Times New Roman"/>
      </rPr>
      <t xml:space="preserve">  </t>
    </r>
    <r>
      <rPr>
        <sz val="9"/>
        <color rgb="FF000000"/>
        <rFont val="Times New Roman"/>
      </rPr>
      <t>часов по семестрам (1с. + 2 с.)</t>
    </r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</si>
  <si>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</si>
  <si>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</si>
  <si>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</si>
  <si>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</si>
  <si>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</si>
  <si>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</si>
  <si>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</si>
  <si>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</si>
  <si>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</si>
  <si>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</si>
  <si>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</si>
  <si>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</si>
  <si>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</si>
  <si>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август</t>
  </si>
  <si>
    <t>Всего  часов I п.</t>
  </si>
  <si>
    <t>Всего  часов II п.</t>
  </si>
  <si>
    <t>Всего  часов</t>
  </si>
  <si>
    <t>Формы аттестации</t>
  </si>
  <si>
    <t>Порядковые номера  недель учебного года</t>
  </si>
  <si>
    <t>К</t>
  </si>
  <si>
    <t>ОУД.00</t>
  </si>
  <si>
    <t>Общеобразовательные учебные дисциплины (базовые)</t>
  </si>
  <si>
    <t xml:space="preserve"> </t>
  </si>
  <si>
    <t>24+24</t>
  </si>
  <si>
    <t>ОУД.01</t>
  </si>
  <si>
    <t xml:space="preserve">Русский язык </t>
  </si>
  <si>
    <t>обяз. уч.</t>
  </si>
  <si>
    <t>36+36</t>
  </si>
  <si>
    <t>ОУД.02</t>
  </si>
  <si>
    <t xml:space="preserve">Литература </t>
  </si>
  <si>
    <t>ОУД.03</t>
  </si>
  <si>
    <t xml:space="preserve">Иностранный язык </t>
  </si>
  <si>
    <t>68+68</t>
  </si>
  <si>
    <t>ОУД.04</t>
  </si>
  <si>
    <t>История</t>
  </si>
  <si>
    <t>ОУД.05</t>
  </si>
  <si>
    <t>Физическая культура</t>
  </si>
  <si>
    <t>32+36</t>
  </si>
  <si>
    <t>ОУД.06</t>
  </si>
  <si>
    <t>Основы безопасности и защиты Родины</t>
  </si>
  <si>
    <t>ОУД.07</t>
  </si>
  <si>
    <t>Химия</t>
  </si>
  <si>
    <t>ОУД.08</t>
  </si>
  <si>
    <t>Биология</t>
  </si>
  <si>
    <t>ОУД.09</t>
  </si>
  <si>
    <t>Обществознание</t>
  </si>
  <si>
    <t>ОУД.10</t>
  </si>
  <si>
    <t>География</t>
  </si>
  <si>
    <t>ПОД</t>
  </si>
  <si>
    <t>Профильные общеобразовательные дисциплины</t>
  </si>
  <si>
    <t>86+102</t>
  </si>
  <si>
    <t>ПОД.01</t>
  </si>
  <si>
    <t>Математика</t>
  </si>
  <si>
    <t>42+44</t>
  </si>
  <si>
    <t>ПОД.02</t>
  </si>
  <si>
    <t>Информатика</t>
  </si>
  <si>
    <t>40+58</t>
  </si>
  <si>
    <t>ПОД.03</t>
  </si>
  <si>
    <t>Физика (вкл.Астрономию)</t>
  </si>
  <si>
    <t>0+32</t>
  </si>
  <si>
    <t>ПОД.04</t>
  </si>
  <si>
    <t>Индивидуальный проект</t>
  </si>
  <si>
    <t>ДОД.01</t>
  </si>
  <si>
    <t xml:space="preserve">Дополнительные общеобразовательные дисциплины </t>
  </si>
  <si>
    <t>18+18</t>
  </si>
  <si>
    <t>Основы препринимательства</t>
  </si>
  <si>
    <t>ОП.00</t>
  </si>
  <si>
    <t xml:space="preserve">Общепрофессиональный цикл </t>
  </si>
  <si>
    <t>36+0</t>
  </si>
  <si>
    <t>ОП.02</t>
  </si>
  <si>
    <t>Охрана труда</t>
  </si>
  <si>
    <t>0+36</t>
  </si>
  <si>
    <t>ОПВ.06</t>
  </si>
  <si>
    <t>Основы технического черчения</t>
  </si>
  <si>
    <t>ПМ.00</t>
  </si>
  <si>
    <t>Профессиональный цикл</t>
  </si>
  <si>
    <t>ПМ.01</t>
  </si>
  <si>
    <t xml:space="preserve">Техническое состояние 
систем, агрегатов, деталей 
и механизмов автомобиля </t>
  </si>
  <si>
    <t>МДК 01.01</t>
  </si>
  <si>
    <t>Устройство автомобилей</t>
  </si>
  <si>
    <t>0+26</t>
  </si>
  <si>
    <t>УП.01</t>
  </si>
  <si>
    <t>Учебная практика (производственное обучение)</t>
  </si>
  <si>
    <t>ПМ 02</t>
  </si>
  <si>
    <t>Техническое обслуживание автотранспорта</t>
  </si>
  <si>
    <t>26+40</t>
  </si>
  <si>
    <t>МДК 02.02</t>
  </si>
  <si>
    <t>Теоретическая подготовка водителя автомобиля кат.В</t>
  </si>
  <si>
    <t>0+18</t>
  </si>
  <si>
    <t>УП.02</t>
  </si>
  <si>
    <t>ПМ 03</t>
  </si>
  <si>
    <t>Текущий ремонт различных типов автомобилей</t>
  </si>
  <si>
    <t>0+24</t>
  </si>
  <si>
    <t>МДК 03.01</t>
  </si>
  <si>
    <t>Слесарное дело и технические измерения</t>
  </si>
  <si>
    <t>МДК 03.02</t>
  </si>
  <si>
    <t>Ремонт автомобилей</t>
  </si>
  <si>
    <t>УП 03</t>
  </si>
  <si>
    <t>Всего час. в неделю обязательной учебной нагрузки</t>
  </si>
  <si>
    <t>23.01.17.</t>
  </si>
  <si>
    <t>2-ой курс</t>
  </si>
  <si>
    <t>гр.№ 21</t>
  </si>
  <si>
    <t>92+0</t>
  </si>
  <si>
    <t>38+0</t>
  </si>
  <si>
    <t>46+0</t>
  </si>
  <si>
    <t>32+0</t>
  </si>
  <si>
    <t>ОП.03</t>
  </si>
  <si>
    <t xml:space="preserve">Материаловедение </t>
  </si>
  <si>
    <t>ОП.04</t>
  </si>
  <si>
    <t>Безопасность жизнедеятельности</t>
  </si>
  <si>
    <t>ПОО</t>
  </si>
  <si>
    <t>ПМ 01</t>
  </si>
  <si>
    <t>Техническаое состояние систем, агрегатов, деталей и механизмов автомобиля</t>
  </si>
  <si>
    <t>38+36</t>
  </si>
  <si>
    <t xml:space="preserve">Устройство автомобилей </t>
  </si>
  <si>
    <t>36+40</t>
  </si>
  <si>
    <t>МДК 01.02</t>
  </si>
  <si>
    <t>Техническая диагностика автомобилей</t>
  </si>
  <si>
    <t>36+72</t>
  </si>
  <si>
    <t>УП 01</t>
  </si>
  <si>
    <t>0+72</t>
  </si>
  <si>
    <t>ПП 01</t>
  </si>
  <si>
    <t>Производственная практика</t>
  </si>
  <si>
    <t>50+44</t>
  </si>
  <si>
    <t>МДК 02.01</t>
  </si>
  <si>
    <t>Техническое обслуживание автомобилей</t>
  </si>
  <si>
    <t>72+66</t>
  </si>
  <si>
    <t>Теоретическая подготовка водителя автомобиля кат. В</t>
  </si>
  <si>
    <t>УП 02</t>
  </si>
  <si>
    <t>ПП 02</t>
  </si>
  <si>
    <t>26+0</t>
  </si>
  <si>
    <t>Слесарное дело и 
технические измерения</t>
  </si>
  <si>
    <t>74+70</t>
  </si>
  <si>
    <t xml:space="preserve">Ремонт автомобилей </t>
  </si>
  <si>
    <t>36+108</t>
  </si>
  <si>
    <t>ПП 03</t>
  </si>
  <si>
    <t>3-ий курс</t>
  </si>
  <si>
    <t>гр.№ 31</t>
  </si>
  <si>
    <t>ОУД</t>
  </si>
  <si>
    <t>Общие общеобразовательные дисциплины</t>
  </si>
  <si>
    <t>16+42</t>
  </si>
  <si>
    <t>ОУД. 03</t>
  </si>
  <si>
    <t>34+82</t>
  </si>
  <si>
    <t>ОУД. 04</t>
  </si>
  <si>
    <t>Профильные общеобразовательные дисциплины на углубленном уровне изучения</t>
  </si>
  <si>
    <t>ОУД. 10</t>
  </si>
  <si>
    <t>0+28</t>
  </si>
  <si>
    <t>ОПВ.05</t>
  </si>
  <si>
    <t>Техническая документация</t>
  </si>
  <si>
    <t>16+22</t>
  </si>
  <si>
    <t>30+10</t>
  </si>
  <si>
    <t>ФК.00</t>
  </si>
  <si>
    <t>64+56</t>
  </si>
  <si>
    <t>72+54</t>
  </si>
  <si>
    <t>50+50</t>
  </si>
  <si>
    <t>МДК 01.03</t>
  </si>
  <si>
    <t>114+106</t>
  </si>
  <si>
    <t>128+120</t>
  </si>
  <si>
    <t>Условные обозначения:</t>
  </si>
  <si>
    <t>Экзамен</t>
  </si>
  <si>
    <t>Зачет</t>
  </si>
  <si>
    <t>Учебная практика</t>
  </si>
  <si>
    <t>Государственная итоговая аттестация</t>
  </si>
  <si>
    <t>Военные сборы</t>
  </si>
  <si>
    <t>Экзамен (квалификационный)</t>
  </si>
  <si>
    <t>Дифференцированный зачет</t>
  </si>
  <si>
    <t>Каникулы</t>
  </si>
  <si>
    <t>35.01.27</t>
  </si>
  <si>
    <t>Мастер сельскохозяйственного производства</t>
  </si>
  <si>
    <t>гр.№ 12</t>
  </si>
  <si>
    <t>Основы предпринимательства</t>
  </si>
  <si>
    <t>СГ.00</t>
  </si>
  <si>
    <t>Социально-гуманитарный цикл</t>
  </si>
  <si>
    <t>СГ.05</t>
  </si>
  <si>
    <t>Основы бережливого производства</t>
  </si>
  <si>
    <t>СГ.06</t>
  </si>
  <si>
    <t>Основы финансовой грамотности</t>
  </si>
  <si>
    <t>ОП.01</t>
  </si>
  <si>
    <t>Основы инженерной графики</t>
  </si>
  <si>
    <t>26+30</t>
  </si>
  <si>
    <t>Основы материаловедения и технология общеслесарных работ</t>
  </si>
  <si>
    <t>Выполнение работ по ремонту и наладке
сельскохозяйственных машин и оборудования (по выбору)</t>
  </si>
  <si>
    <t>36+42</t>
  </si>
  <si>
    <t>Технология работ по ремонту и наладке
сельскохозяйственных машин и оборудования</t>
  </si>
  <si>
    <t>Эксплуатация сельскохозяйственных машин</t>
  </si>
  <si>
    <t>Теоретическая подготовка трактористов-машинистов
категории С, Е.</t>
  </si>
  <si>
    <t>гр.№ 22</t>
  </si>
  <si>
    <t>Общеобразовательные учебные дисциплины</t>
  </si>
  <si>
    <t>96+0</t>
  </si>
  <si>
    <t>СГ.02</t>
  </si>
  <si>
    <t>Иностранный язык в профессиональной деятельности</t>
  </si>
  <si>
    <t>СГ.03</t>
  </si>
  <si>
    <t>24+0</t>
  </si>
  <si>
    <t xml:space="preserve">Основы материаловедения и технология общеслесарных
работ
</t>
  </si>
  <si>
    <t>Техническая механика с основами технических измерений</t>
  </si>
  <si>
    <t>Основы электротехники</t>
  </si>
  <si>
    <t>ОП.05</t>
  </si>
  <si>
    <t>Основы агрономии</t>
  </si>
  <si>
    <t>ОП.06</t>
  </si>
  <si>
    <t>Основы зоотехнии</t>
  </si>
  <si>
    <t>ОП.07</t>
  </si>
  <si>
    <t>Основы микробиологии, санитарии и гигиены</t>
  </si>
  <si>
    <t>90+96</t>
  </si>
  <si>
    <t>0+180</t>
  </si>
  <si>
    <t>Выполнение механизированных работ в сельскохозяйственном производстве с поддержанием технического состояния средств механизации (по выбору)</t>
  </si>
  <si>
    <t>40+40</t>
  </si>
  <si>
    <t>Технология механизированных работ в
сельскохозяйственном производстве с поддержанием
технического состояния средств механизации</t>
  </si>
  <si>
    <t>0+108</t>
  </si>
  <si>
    <t>72+20</t>
  </si>
  <si>
    <t>20+22</t>
  </si>
  <si>
    <t>МДКВ 03.02</t>
  </si>
  <si>
    <t>Точное земледелие</t>
  </si>
  <si>
    <t>35.01.13</t>
  </si>
  <si>
    <t>Тракторист-машинист сельскохозяйственного производства</t>
  </si>
  <si>
    <t>гр.№ 32</t>
  </si>
  <si>
    <t>Общеобразовательные учебные  дисциплины</t>
  </si>
  <si>
    <t>20+42</t>
  </si>
  <si>
    <t>48+0</t>
  </si>
  <si>
    <t>Астрономия</t>
  </si>
  <si>
    <t>Родная литература (Хакасская)</t>
  </si>
  <si>
    <t/>
  </si>
  <si>
    <t>50+0</t>
  </si>
  <si>
    <t>0+30</t>
  </si>
  <si>
    <t xml:space="preserve">Основы электротехники </t>
  </si>
  <si>
    <t>0+68</t>
  </si>
  <si>
    <t xml:space="preserve">Безопасность жизнедеятельности </t>
  </si>
  <si>
    <t>Эксплуатация и техническое обслуживание сельскохозяйственных машин и оборудования</t>
  </si>
  <si>
    <t>252+0</t>
  </si>
  <si>
    <t>Транспортировка грузов и перевозка пассажиров</t>
  </si>
  <si>
    <t xml:space="preserve">Теоретическая подготовка водителей автомобилей категории «С» </t>
  </si>
  <si>
    <t>0+54</t>
  </si>
  <si>
    <t>Устройство и техническое обслуживание транспортных средств категории "С"</t>
  </si>
  <si>
    <t>92+270</t>
  </si>
  <si>
    <t>20+20</t>
  </si>
  <si>
    <t>ФК 00</t>
  </si>
  <si>
    <t>производственная практика</t>
  </si>
  <si>
    <t>35.01.15</t>
  </si>
  <si>
    <t>Мастер по ремонту и обслуживанию электрооборудования в сельском хозяйстве</t>
  </si>
  <si>
    <t>гр.№ 13</t>
  </si>
  <si>
    <r>
      <t xml:space="preserve">Контроль:  </t>
    </r>
    <r>
      <rPr>
        <sz val="9"/>
        <rFont val="Times New Roman"/>
      </rPr>
      <t>к-во</t>
    </r>
    <r>
      <rPr>
        <b/>
        <sz val="9"/>
        <rFont val="Times New Roman"/>
      </rPr>
      <t xml:space="preserve">  </t>
    </r>
    <r>
      <rPr>
        <sz val="9"/>
        <rFont val="Times New Roman"/>
      </rPr>
      <t>часов по семестрам (1с. + 2 с.)</t>
    </r>
  </si>
  <si>
    <r>
      <rPr>
        <sz val="10"/>
        <rFont val="Times New Roman"/>
      </rPr>
      <t>Основы безопасности и защиты Родины</t>
    </r>
  </si>
  <si>
    <t>Физика</t>
  </si>
  <si>
    <t>СГ.01</t>
  </si>
  <si>
    <t>История России</t>
  </si>
  <si>
    <t>Электротехника</t>
  </si>
  <si>
    <t>Монтаж, обслуживание, ремонт и наладка производственных сельскохозяйственных электроустановок, осветительных приборов, электроаппаратов и электрических машин</t>
  </si>
  <si>
    <t>Технология монтажа,обслуживания, ремонта и наладки производственных сельскохозяйственных электроустановок, осветительных приборов, электроаппаратов и электрических машин</t>
  </si>
  <si>
    <t>ПМ 04</t>
  </si>
  <si>
    <t>Транспортировка грузов</t>
  </si>
  <si>
    <t>26+34</t>
  </si>
  <si>
    <t>МДК 04.01</t>
  </si>
  <si>
    <t xml:space="preserve">Теория подготовки водителей категории «С» </t>
  </si>
  <si>
    <t>МДК 04.02</t>
  </si>
  <si>
    <t>УП 04</t>
  </si>
  <si>
    <t>гр.№ 23</t>
  </si>
  <si>
    <t xml:space="preserve">Профильные общеобразовательные учебные дисциплины </t>
  </si>
  <si>
    <t>Материаловедение</t>
  </si>
  <si>
    <t>40+36</t>
  </si>
  <si>
    <t>Основы технической механики и слесарных работ</t>
  </si>
  <si>
    <t>36+44</t>
  </si>
  <si>
    <t>Машины и оборудование в сельском хозяйстве</t>
  </si>
  <si>
    <t>МДКВ 01.01</t>
  </si>
  <si>
    <t>0+40</t>
  </si>
  <si>
    <t>Конструкция, техническое обслуживание и ремонт транспортного электрооборудования и автоматики</t>
  </si>
  <si>
    <t>Монтаж, обслуживание и ремонт силовых и осветительных проводов и кабелей</t>
  </si>
  <si>
    <t>0+82</t>
  </si>
  <si>
    <t>Технология обслуживания и ремонта силовых и осветительных эпроводов и кабелей</t>
  </si>
  <si>
    <t>Обслуживание, ремонт  и наладка устройств силовой электроники и пускозащитной аппаратуры</t>
  </si>
  <si>
    <t>0+46</t>
  </si>
  <si>
    <t>Технология обслуживания, ремонта  и наладки устройств силовой электроники и пускозащитной аппаратуры</t>
  </si>
  <si>
    <t>Устройство и техническое обслуживание электрических подстанций</t>
  </si>
  <si>
    <t xml:space="preserve">Транспортировка грузов </t>
  </si>
  <si>
    <t>30+70</t>
  </si>
  <si>
    <t>52+0</t>
  </si>
  <si>
    <t>МДКВ 04.02</t>
  </si>
  <si>
    <t>42+58</t>
  </si>
  <si>
    <t>Электромонтер по ремонту и обслуживанию электрооборудования в сельскохозяйственном производстве</t>
  </si>
  <si>
    <t>гр.№ 33</t>
  </si>
  <si>
    <t>ОДБ</t>
  </si>
  <si>
    <t>90+0</t>
  </si>
  <si>
    <t>0+44</t>
  </si>
  <si>
    <t>Монтаж, техническое обслуживание и ремонт производственных силовых и осветительных электроустановок</t>
  </si>
  <si>
    <t>0+70</t>
  </si>
  <si>
    <t>Технология монтажа, технического обслуживания и ремонта производственных силовых и осветительных электроустановок</t>
  </si>
  <si>
    <t>0+90</t>
  </si>
  <si>
    <t>МДКВ 01.02</t>
  </si>
  <si>
    <t>Электрооборудование в скльскохозяйственном производстве</t>
  </si>
  <si>
    <t>0+78</t>
  </si>
  <si>
    <t>Ремонт и наладка электродвигателей, генераторов, трансформаторов, пускорегулирующей и защитной аппаратуры</t>
  </si>
  <si>
    <t>78+0</t>
  </si>
  <si>
    <t>Технология наладки электродвигателей, генераторов, трансформаторов, пускорегулирующей и защитной аппаратуры</t>
  </si>
  <si>
    <t>Технология капитального ремонта электродвигателей, генераторов, трансформаторов</t>
  </si>
  <si>
    <t>70+74</t>
  </si>
  <si>
    <t>0+144</t>
  </si>
  <si>
    <t>Монтаж и обслуживание воздушных линий электропередач напряжением 0,4 кВ, 10 кВ</t>
  </si>
  <si>
    <t>Технология монтажа и обслуживания воздушных линий электропередач напряжением 0,4 кВ, 10 кВ</t>
  </si>
  <si>
    <t>72+0</t>
  </si>
  <si>
    <t>144+0</t>
  </si>
  <si>
    <t>ПП 04</t>
  </si>
  <si>
    <t>Слесарь по ремонту сельскохозяйственных машин и оборудования</t>
  </si>
  <si>
    <t>гр.№ 14</t>
  </si>
  <si>
    <t>Общеобразовательная подготовка</t>
  </si>
  <si>
    <t>30+30</t>
  </si>
  <si>
    <t>Деловое письмо</t>
  </si>
  <si>
    <t>Литература</t>
  </si>
  <si>
    <t xml:space="preserve">Математика </t>
  </si>
  <si>
    <t>ОПД</t>
  </si>
  <si>
    <t>Общепрофессиональный учебный цикл</t>
  </si>
  <si>
    <t>22+26</t>
  </si>
  <si>
    <t>ОПД.03</t>
  </si>
  <si>
    <t>72+70</t>
  </si>
  <si>
    <t>ОПД.04</t>
  </si>
  <si>
    <t>ОПД.06</t>
  </si>
  <si>
    <t>Природопользование и охрана окружающей среды</t>
  </si>
  <si>
    <t>А.00</t>
  </si>
  <si>
    <t>Адаптационный учебный цикл</t>
  </si>
  <si>
    <t>22+30</t>
  </si>
  <si>
    <t>А.01</t>
  </si>
  <si>
    <t>Этика и психология профессионального общения</t>
  </si>
  <si>
    <t>А.02</t>
  </si>
  <si>
    <t>Социально-бытовое ориентирование</t>
  </si>
  <si>
    <t>16+20</t>
  </si>
  <si>
    <t>А.03</t>
  </si>
  <si>
    <t>Коррекционные занятия</t>
  </si>
  <si>
    <t>ПП</t>
  </si>
  <si>
    <t>Профессиональная подготовка</t>
  </si>
  <si>
    <t>34+170</t>
  </si>
  <si>
    <t>Технология слесарных работ по ремонту и техническому обслуживанию сель/хоз. машин и оборудования</t>
  </si>
  <si>
    <t>60+120</t>
  </si>
  <si>
    <t>Устройство и техническое обслуживание тракторов</t>
  </si>
  <si>
    <t>0+76</t>
  </si>
  <si>
    <t>Подготовка тракторов и сельскохозяйственных машин и механизмов к работе</t>
  </si>
  <si>
    <t>88+0</t>
  </si>
  <si>
    <t>МДК 01.04</t>
  </si>
  <si>
    <t>Сельскохозяйственные машины</t>
  </si>
  <si>
    <t>0+48</t>
  </si>
  <si>
    <t>2-й курс</t>
  </si>
  <si>
    <t>гр.№ 24</t>
  </si>
  <si>
    <t>60+0</t>
  </si>
  <si>
    <t xml:space="preserve">Естествознание </t>
  </si>
  <si>
    <t xml:space="preserve">Обществознание </t>
  </si>
  <si>
    <t>24+28</t>
  </si>
  <si>
    <t>ОПД.01</t>
  </si>
  <si>
    <t>20+24</t>
  </si>
  <si>
    <t>ОПД.02</t>
  </si>
  <si>
    <t xml:space="preserve">Охрана труда </t>
  </si>
  <si>
    <t>20+0</t>
  </si>
  <si>
    <t>ОПД.05</t>
  </si>
  <si>
    <t xml:space="preserve">Основы технического черчения </t>
  </si>
  <si>
    <t>ОПД.07</t>
  </si>
  <si>
    <t>ОПД.08</t>
  </si>
  <si>
    <t>Основы экономики и права</t>
  </si>
  <si>
    <t>ОПД.09</t>
  </si>
  <si>
    <t>Основы предпринимательской деятельности</t>
  </si>
  <si>
    <t>32+26</t>
  </si>
  <si>
    <t>76+0</t>
  </si>
  <si>
    <t>68+44</t>
  </si>
  <si>
    <t>0+360</t>
  </si>
  <si>
    <t>Итоговая аттестация</t>
  </si>
  <si>
    <t>Слесарь по ремонту автомобилей</t>
  </si>
  <si>
    <t>гр.№ 15</t>
  </si>
  <si>
    <t xml:space="preserve">Устройство, техническое обслуживание и ремонт легковых автомобилей </t>
  </si>
  <si>
    <t xml:space="preserve">Техническая диагностика 
автомобилей </t>
  </si>
  <si>
    <t>Устройство автомобилей категории "С"</t>
  </si>
  <si>
    <t>гр.№ 25</t>
  </si>
  <si>
    <t>28+24</t>
  </si>
  <si>
    <t>44+0</t>
  </si>
  <si>
    <t>0+20</t>
  </si>
  <si>
    <t>32+48</t>
  </si>
  <si>
    <t>каникулы</t>
  </si>
  <si>
    <t>Адыгаева Г.В.</t>
  </si>
  <si>
    <t>Подготовка тракторов и сх машин и механизмов к работе</t>
  </si>
  <si>
    <t>Босых И.В.</t>
  </si>
  <si>
    <t xml:space="preserve">Технология механизированных работ в сельском хозяйстве  </t>
  </si>
  <si>
    <t>Эксплуатация и техническое обслуживание сель/хоз. машин и оборудования</t>
  </si>
  <si>
    <t>Тракторы</t>
  </si>
  <si>
    <t>Бякова Т.И.</t>
  </si>
  <si>
    <t>Зайцева Г.В.</t>
  </si>
  <si>
    <t>Тиников А.Г.</t>
  </si>
  <si>
    <t>Вакансия (Тиников АГ)</t>
  </si>
  <si>
    <t>Мамонтов Д.В.</t>
  </si>
  <si>
    <t>Информационные технологии в профессиональной деятельности</t>
  </si>
  <si>
    <t>Жоров В.И.</t>
  </si>
  <si>
    <t xml:space="preserve"> Устройство автомобилей </t>
  </si>
  <si>
    <t xml:space="preserve">Техническое обслуживание автомобилей </t>
  </si>
  <si>
    <t>Исмакова Е.А.</t>
  </si>
  <si>
    <t>Техническое черчение</t>
  </si>
  <si>
    <t>Кузьменко Н.Д.</t>
  </si>
  <si>
    <t>Кызласов Р.А.</t>
  </si>
  <si>
    <t>Физическая культура ОП05</t>
  </si>
  <si>
    <t>Физическая культура СГ04</t>
  </si>
  <si>
    <t>Физическая культура ФК</t>
  </si>
  <si>
    <t>Максимчук Ю.Н.</t>
  </si>
  <si>
    <t>ОБЖ</t>
  </si>
  <si>
    <t>Маношкина Ю.В.</t>
  </si>
  <si>
    <t>Россия в мире</t>
  </si>
  <si>
    <t>Полякова В.А.</t>
  </si>
  <si>
    <t>Естествознание</t>
  </si>
  <si>
    <t>УП 02 (2 курс)</t>
  </si>
  <si>
    <t>УП 01 (3 курс)</t>
  </si>
  <si>
    <t>УП 03 (3 курс)</t>
  </si>
  <si>
    <t>УП 04 (3 курс)</t>
  </si>
  <si>
    <t>Кузьменко ВА</t>
  </si>
  <si>
    <t>Технология монтажа, тех.обслуживания и ремонта производственных силовых и осветительных электроустановок</t>
  </si>
  <si>
    <t>Электрооборудование в сельском хозяйстве</t>
  </si>
  <si>
    <t>Технология обслуживания и ремонта внутренних и наружных  силовых и осведительных электропроводок</t>
  </si>
  <si>
    <t>Технология наладки электродвигателей, генераторов, трансформаторов, пускорегулирующей  и защитной аппаратуры</t>
  </si>
  <si>
    <t>Скорик Л.В.</t>
  </si>
  <si>
    <t>Сазанаков А.В.</t>
  </si>
  <si>
    <t>Тазина Т.В.</t>
  </si>
  <si>
    <t>Топоев А.С.</t>
  </si>
  <si>
    <t>Кобызев Е.В.</t>
  </si>
  <si>
    <t>Рихтер В.Г.</t>
  </si>
  <si>
    <t>Теория подготовки водителей категории "С"</t>
  </si>
  <si>
    <t>Белоногова Ю.К.</t>
  </si>
  <si>
    <t>Вакансия (Яковлева Т.В.)</t>
  </si>
  <si>
    <t>Яковлева Т.В.</t>
  </si>
  <si>
    <t>В.В. Михайлов</t>
  </si>
  <si>
    <t>2016-2017 учебгый год</t>
  </si>
  <si>
    <t>Анучина Е.В.</t>
  </si>
  <si>
    <t>психолог</t>
  </si>
  <si>
    <t>Иностранный язык</t>
  </si>
  <si>
    <t>Литвинов В.А.</t>
  </si>
  <si>
    <t xml:space="preserve">Физическая культура </t>
  </si>
  <si>
    <t>Константинова Л.М.</t>
  </si>
  <si>
    <t>Информатика и ИКТ</t>
  </si>
  <si>
    <t>Основы экономической грамотности</t>
  </si>
  <si>
    <t>Русский язык</t>
  </si>
  <si>
    <t>литература</t>
  </si>
  <si>
    <t>Варламов Д.Ю.</t>
  </si>
  <si>
    <t>Теоретическая подготовка водителей автомобилей категории «В» «С»</t>
  </si>
  <si>
    <t>Ермаков А.С.</t>
  </si>
  <si>
    <t>Сельскльскохозяйственные машины</t>
  </si>
  <si>
    <t>Шутов В.Ю.</t>
  </si>
  <si>
    <t xml:space="preserve">Электротехника </t>
  </si>
  <si>
    <t xml:space="preserve">Устройство, техническое обслуживание и ремонт автомобилей </t>
  </si>
  <si>
    <t xml:space="preserve">Оборудование и эксплуатация заправочных станций </t>
  </si>
  <si>
    <t xml:space="preserve">Организация транспортировки, приема, хранения и отпуска нефтепродуктов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</si>
</sst>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 x14ac:knownFonts="1">
    <font>
      <sz val="11"/>
      <color theme="1"/>
      <name val="Calibri"/>
    </font>
    <font>
      <sz val="11"/>
      <color theme="1"/>
      <name val="Calibri"/>
      <scheme val="minor"/>
    </font>
    <font>
      <sz val="12"/>
      <name val="Times New Roman"/>
    </font>
    <font>
      <sz val="12"/>
      <color theme="1"/>
      <name val="Times New Roman"/>
    </font>
    <font>
      <sz val="20"/>
      <color theme="1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20"/>
      <color rgb="FF000000"/>
      <name val="Times New Roman"/>
    </font>
    <font>
      <sz val="20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sz val="16"/>
      <color theme="1"/>
      <name val="Times New Roman"/>
    </font>
    <font>
      <b/>
      <sz val="14"/>
      <color rgb="FF000000"/>
      <name val="Times New Roman"/>
    </font>
    <font>
      <b/>
      <sz val="12"/>
      <color theme="1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b/>
      <sz val="14"/>
      <name val="Arial"/>
    </font>
    <font>
      <b/>
      <sz val="14"/>
      <name val="Times New Roman"/>
    </font>
    <font>
      <b/>
      <sz val="14"/>
      <color theme="1"/>
      <name val="Times New Roman"/>
    </font>
    <font>
      <b/>
      <sz val="12"/>
      <name val="Arial"/>
    </font>
    <font>
      <b/>
      <sz val="12"/>
      <color rgb="FFFF0000"/>
      <name val="Arial"/>
    </font>
    <font>
      <b/>
      <sz val="12"/>
      <color theme="1"/>
      <name val="Arial"/>
    </font>
    <font>
      <b/>
      <sz val="12"/>
      <name val="Times New Roman"/>
    </font>
    <font>
      <sz val="7"/>
      <color theme="1"/>
      <name val="Times New Roman"/>
    </font>
    <font>
      <sz val="10"/>
      <color rgb="FF000000"/>
      <name val="Times New Roman"/>
    </font>
    <font>
      <sz val="7"/>
      <color rgb="FF000000"/>
      <name val="Times New Roman"/>
    </font>
    <font>
      <b/>
      <i/>
      <sz val="10"/>
      <color rgb="FF000000"/>
      <name val="Times New Roman"/>
    </font>
    <font>
      <sz val="9"/>
      <color rgb="FF000000"/>
      <name val="Times New Roman"/>
    </font>
    <font>
      <sz val="10"/>
      <name val="Times New Roman"/>
    </font>
    <font>
      <sz val="11"/>
      <color rgb="FF000000"/>
      <name val="Times New Roman"/>
    </font>
    <font>
      <sz val="11"/>
      <color theme="1"/>
      <name val="Times New Roman"/>
    </font>
    <font>
      <sz val="11"/>
      <color theme="0"/>
      <name val="Times New Roman"/>
    </font>
    <font>
      <sz val="16"/>
      <color rgb="FFFF0000"/>
      <name val="Times New Roman"/>
    </font>
    <font>
      <i/>
      <sz val="10"/>
      <color rgb="FF000000"/>
      <name val="Times New Roman"/>
    </font>
    <font>
      <sz val="10"/>
      <color theme="0"/>
      <name val="Times New Roman"/>
    </font>
    <font>
      <sz val="11"/>
      <name val="Times New Roman"/>
    </font>
    <font>
      <b/>
      <sz val="10"/>
      <name val="Times New Roman"/>
    </font>
    <font>
      <b/>
      <sz val="16"/>
      <color rgb="FFFF0000"/>
      <name val="Times New Roman"/>
    </font>
    <font>
      <sz val="11"/>
      <color rgb="FF002060"/>
      <name val="Times New Roman"/>
    </font>
    <font>
      <sz val="10"/>
      <color rgb="FF002060"/>
      <name val="Times New Roman"/>
    </font>
    <font>
      <sz val="10"/>
      <color rgb="FFFF0000"/>
      <name val="Times New Roman"/>
    </font>
    <font>
      <b/>
      <u/>
      <sz val="11"/>
      <color theme="1"/>
      <name val="Times New Roman"/>
    </font>
    <font>
      <i/>
      <sz val="9"/>
      <color rgb="FF000000"/>
      <name val="Times New Roman"/>
    </font>
    <font>
      <sz val="11"/>
      <color rgb="FFFF0000"/>
      <name val="Times New Roman"/>
    </font>
    <font>
      <b/>
      <sz val="9"/>
      <name val="Times New Roman"/>
    </font>
    <font>
      <sz val="7"/>
      <name val="Times New Roman"/>
    </font>
    <font>
      <sz val="9"/>
      <name val="Times New Roman"/>
    </font>
    <font>
      <b/>
      <i/>
      <sz val="10"/>
      <name val="Times New Roman"/>
    </font>
    <font>
      <sz val="7"/>
      <color rgb="FFFF0000"/>
      <name val="Times New Roman"/>
    </font>
    <font>
      <b/>
      <sz val="10"/>
      <color theme="0"/>
      <name val="Times New Roman"/>
    </font>
    <font>
      <u/>
      <sz val="11"/>
      <color theme="1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499984740745262"/>
        <bgColor indexed="65"/>
      </patternFill>
    </fill>
    <fill>
      <patternFill patternType="solid">
        <fgColor theme="0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34998626667073579"/>
        <bgColor indexed="65"/>
      </patternFill>
    </fill>
    <fill>
      <patternFill patternType="solid">
        <fgColor rgb="FF0070C0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rgb="FF00B0F0"/>
      </patternFill>
    </fill>
    <fill>
      <patternFill patternType="solid">
        <fgColor rgb="FFFFFFFF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rgb="FFFFFF66"/>
      </patternFill>
    </fill>
    <fill>
      <patternFill patternType="solid">
        <fgColor rgb="FFFD6A4D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6" tint="-0.249977111117893"/>
        <bgColor indexed="65"/>
      </patternFill>
    </fill>
    <fill>
      <patternFill patternType="solid">
        <fgColor rgb="FFFFFF00"/>
      </patternFill>
    </fill>
    <fill>
      <patternFill patternType="solid">
        <fgColor theme="2" tint="-0.499984740745262"/>
        <bgColor indexed="65"/>
      </patternFill>
    </fill>
    <fill>
      <patternFill patternType="solid">
        <fgColor rgb="FF7030A0"/>
      </patternFill>
    </fill>
    <fill>
      <patternFill patternType="solid">
        <fgColor rgb="FFB3B3B3"/>
      </patternFill>
    </fill>
    <fill>
      <patternFill patternType="solid">
        <fgColor rgb="FFB5D687"/>
      </patternFill>
    </fill>
    <fill>
      <patternFill patternType="solid">
        <fgColor rgb="FFA7DBE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CDE8B"/>
      </patternFill>
    </fill>
    <fill>
      <patternFill patternType="solid">
        <fgColor rgb="FF862CD3"/>
      </patternFill>
    </fill>
    <fill>
      <patternFill patternType="solid">
        <fgColor rgb="FFA998D7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0000"/>
      </patternFill>
    </fill>
    <fill>
      <patternFill patternType="solid">
        <fgColor theme="3" tint="0.39994506668294322"/>
        <bgColor indexed="65"/>
      </patternFill>
    </fill>
  </fills>
  <borders count="10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225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7" fillId="0" borderId="0" xfId="0" applyNumberFormat="1" applyFont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 vertical="center" wrapText="1"/>
    </xf>
    <xf numFmtId="0" fontId="10" fillId="0" borderId="0" xfId="0" applyNumberFormat="1" applyFont="1"/>
    <xf numFmtId="0" fontId="1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left" vertical="center" wrapText="1"/>
    </xf>
    <xf numFmtId="0" fontId="5" fillId="0" borderId="0" xfId="0" applyNumberFormat="1" applyFont="1" applyAlignment="1">
      <alignment vertical="center" wrapText="1"/>
    </xf>
    <xf numFmtId="0" fontId="9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10" fillId="0" borderId="0" xfId="0" applyNumberFormat="1" applyFont="1" applyAlignment="1">
      <alignment vertical="center"/>
    </xf>
    <xf numFmtId="0" fontId="9" fillId="0" borderId="0" xfId="0" applyNumberFormat="1" applyFont="1" applyAlignment="1">
      <alignment vertical="top"/>
    </xf>
    <xf numFmtId="0" fontId="17" fillId="0" borderId="7" xfId="0" applyNumberFormat="1" applyFont="1" applyBorder="1" applyAlignment="1">
      <alignment vertical="center"/>
    </xf>
    <xf numFmtId="0" fontId="17" fillId="0" borderId="8" xfId="0" applyNumberFormat="1" applyFont="1" applyBorder="1" applyAlignment="1">
      <alignment vertical="center"/>
    </xf>
    <xf numFmtId="0" fontId="19" fillId="0" borderId="19" xfId="0" applyNumberFormat="1" applyFont="1" applyBorder="1" applyAlignment="1">
      <alignment horizontal="center" vertical="center"/>
    </xf>
    <xf numFmtId="0" fontId="19" fillId="0" borderId="20" xfId="0" applyNumberFormat="1" applyFont="1" applyBorder="1" applyAlignment="1">
      <alignment horizontal="center" vertical="center"/>
    </xf>
    <xf numFmtId="0" fontId="19" fillId="0" borderId="21" xfId="0" applyNumberFormat="1" applyFont="1" applyBorder="1" applyAlignment="1">
      <alignment horizontal="center" vertical="center"/>
    </xf>
    <xf numFmtId="0" fontId="19" fillId="0" borderId="22" xfId="0" applyNumberFormat="1" applyFont="1" applyBorder="1" applyAlignment="1">
      <alignment horizontal="center" vertical="center"/>
    </xf>
    <xf numFmtId="0" fontId="19" fillId="0" borderId="23" xfId="0" applyNumberFormat="1" applyFont="1" applyBorder="1" applyAlignment="1">
      <alignment horizontal="center" vertical="center"/>
    </xf>
    <xf numFmtId="0" fontId="20" fillId="0" borderId="21" xfId="0" applyNumberFormat="1" applyFont="1" applyBorder="1" applyAlignment="1">
      <alignment horizontal="center" vertical="center"/>
    </xf>
    <xf numFmtId="0" fontId="21" fillId="0" borderId="20" xfId="0" applyNumberFormat="1" applyFont="1" applyBorder="1" applyAlignment="1">
      <alignment horizontal="center" vertical="center"/>
    </xf>
    <xf numFmtId="0" fontId="19" fillId="0" borderId="24" xfId="0" applyNumberFormat="1" applyFont="1" applyBorder="1" applyAlignment="1">
      <alignment horizontal="center" vertical="center"/>
    </xf>
    <xf numFmtId="0" fontId="19" fillId="3" borderId="22" xfId="0" applyNumberFormat="1" applyFont="1" applyFill="1" applyBorder="1" applyAlignment="1">
      <alignment horizontal="center" vertical="center"/>
    </xf>
    <xf numFmtId="0" fontId="19" fillId="3" borderId="24" xfId="0" applyNumberFormat="1" applyFont="1" applyFill="1" applyBorder="1" applyAlignment="1">
      <alignment horizontal="center" vertical="center"/>
    </xf>
    <xf numFmtId="0" fontId="21" fillId="4" borderId="20" xfId="0" applyNumberFormat="1" applyFont="1" applyFill="1" applyBorder="1" applyAlignment="1">
      <alignment horizontal="center" vertical="center"/>
    </xf>
    <xf numFmtId="0" fontId="21" fillId="0" borderId="22" xfId="0" applyNumberFormat="1" applyFont="1" applyBorder="1" applyAlignment="1">
      <alignment horizontal="center" vertical="center"/>
    </xf>
    <xf numFmtId="0" fontId="21" fillId="0" borderId="25" xfId="0" applyNumberFormat="1" applyFont="1" applyBorder="1" applyAlignment="1">
      <alignment horizontal="center" vertical="center"/>
    </xf>
    <xf numFmtId="0" fontId="21" fillId="0" borderId="26" xfId="0" applyNumberFormat="1" applyFont="1" applyBorder="1" applyAlignment="1">
      <alignment horizontal="center" vertical="center"/>
    </xf>
    <xf numFmtId="0" fontId="19" fillId="0" borderId="26" xfId="0" applyNumberFormat="1" applyFont="1" applyBorder="1" applyAlignment="1">
      <alignment horizontal="center" vertical="center"/>
    </xf>
    <xf numFmtId="0" fontId="19" fillId="0" borderId="27" xfId="0" applyNumberFormat="1" applyFont="1" applyBorder="1" applyAlignment="1">
      <alignment horizontal="center" vertical="center"/>
    </xf>
    <xf numFmtId="0" fontId="20" fillId="0" borderId="22" xfId="0" applyNumberFormat="1" applyFont="1" applyBorder="1" applyAlignment="1">
      <alignment horizontal="center" vertical="center"/>
    </xf>
    <xf numFmtId="0" fontId="21" fillId="0" borderId="24" xfId="0" applyNumberFormat="1" applyFont="1" applyBorder="1" applyAlignment="1">
      <alignment horizontal="center" vertical="center"/>
    </xf>
    <xf numFmtId="0" fontId="20" fillId="0" borderId="19" xfId="0" applyNumberFormat="1" applyFont="1" applyBorder="1" applyAlignment="1">
      <alignment horizontal="center" vertical="center"/>
    </xf>
    <xf numFmtId="0" fontId="21" fillId="0" borderId="19" xfId="0" applyNumberFormat="1" applyFont="1" applyBorder="1" applyAlignment="1">
      <alignment horizontal="center" vertical="center"/>
    </xf>
    <xf numFmtId="0" fontId="22" fillId="0" borderId="20" xfId="0" applyNumberFormat="1" applyFont="1" applyBorder="1" applyAlignment="1">
      <alignment horizontal="center" vertical="center"/>
    </xf>
    <xf numFmtId="0" fontId="22" fillId="0" borderId="26" xfId="0" applyNumberFormat="1" applyFont="1" applyBorder="1" applyAlignment="1">
      <alignment horizontal="center" vertical="center"/>
    </xf>
    <xf numFmtId="0" fontId="22" fillId="0" borderId="28" xfId="0" applyNumberFormat="1" applyFont="1" applyBorder="1" applyAlignment="1">
      <alignment horizontal="center" vertical="center"/>
    </xf>
    <xf numFmtId="0" fontId="22" fillId="0" borderId="22" xfId="0" applyNumberFormat="1" applyFont="1" applyBorder="1" applyAlignment="1">
      <alignment horizontal="center" vertical="center"/>
    </xf>
    <xf numFmtId="0" fontId="22" fillId="0" borderId="25" xfId="0" applyNumberFormat="1" applyFont="1" applyBorder="1" applyAlignment="1">
      <alignment horizontal="center" vertical="center"/>
    </xf>
    <xf numFmtId="0" fontId="22" fillId="0" borderId="27" xfId="0" applyNumberFormat="1" applyFont="1" applyBorder="1" applyAlignment="1">
      <alignment horizontal="center" vertical="center"/>
    </xf>
    <xf numFmtId="0" fontId="19" fillId="0" borderId="30" xfId="0" applyNumberFormat="1" applyFont="1" applyBorder="1" applyAlignment="1">
      <alignment horizontal="center" vertical="center"/>
    </xf>
    <xf numFmtId="0" fontId="19" fillId="0" borderId="31" xfId="0" applyNumberFormat="1" applyFont="1" applyBorder="1" applyAlignment="1">
      <alignment horizontal="center" vertical="center"/>
    </xf>
    <xf numFmtId="0" fontId="19" fillId="0" borderId="32" xfId="0" applyNumberFormat="1" applyFont="1" applyBorder="1" applyAlignment="1">
      <alignment horizontal="center" vertical="center"/>
    </xf>
    <xf numFmtId="0" fontId="19" fillId="0" borderId="33" xfId="0" applyNumberFormat="1" applyFont="1" applyBorder="1" applyAlignment="1">
      <alignment horizontal="center" vertical="center"/>
    </xf>
    <xf numFmtId="0" fontId="19" fillId="0" borderId="34" xfId="0" applyNumberFormat="1" applyFont="1" applyBorder="1" applyAlignment="1">
      <alignment horizontal="center" vertical="center"/>
    </xf>
    <xf numFmtId="0" fontId="21" fillId="0" borderId="32" xfId="0" applyNumberFormat="1" applyFont="1" applyBorder="1" applyAlignment="1">
      <alignment horizontal="center" vertical="center"/>
    </xf>
    <xf numFmtId="0" fontId="21" fillId="0" borderId="31" xfId="0" applyNumberFormat="1" applyFont="1" applyBorder="1" applyAlignment="1">
      <alignment horizontal="center" vertical="center"/>
    </xf>
    <xf numFmtId="0" fontId="19" fillId="0" borderId="35" xfId="0" applyNumberFormat="1" applyFont="1" applyBorder="1" applyAlignment="1">
      <alignment horizontal="center" vertical="center"/>
    </xf>
    <xf numFmtId="0" fontId="19" fillId="3" borderId="32" xfId="0" applyNumberFormat="1" applyFont="1" applyFill="1" applyBorder="1" applyAlignment="1">
      <alignment horizontal="center" vertical="center"/>
    </xf>
    <xf numFmtId="0" fontId="19" fillId="3" borderId="35" xfId="0" applyNumberFormat="1" applyFont="1" applyFill="1" applyBorder="1" applyAlignment="1">
      <alignment horizontal="center" vertical="center"/>
    </xf>
    <xf numFmtId="0" fontId="19" fillId="4" borderId="31" xfId="0" applyNumberFormat="1" applyFont="1" applyFill="1" applyBorder="1" applyAlignment="1">
      <alignment horizontal="center" vertical="center"/>
    </xf>
    <xf numFmtId="0" fontId="21" fillId="0" borderId="33" xfId="0" applyNumberFormat="1" applyFont="1" applyBorder="1" applyAlignment="1">
      <alignment horizontal="center" vertical="center"/>
    </xf>
    <xf numFmtId="0" fontId="20" fillId="0" borderId="35" xfId="0" applyNumberFormat="1" applyFont="1" applyBorder="1" applyAlignment="1">
      <alignment horizontal="center" vertical="center"/>
    </xf>
    <xf numFmtId="0" fontId="21" fillId="0" borderId="30" xfId="0" applyNumberFormat="1" applyFont="1" applyBorder="1" applyAlignment="1">
      <alignment horizontal="center" vertical="center"/>
    </xf>
    <xf numFmtId="0" fontId="19" fillId="0" borderId="36" xfId="0" applyNumberFormat="1" applyFont="1" applyBorder="1" applyAlignment="1">
      <alignment horizontal="center" vertical="center"/>
    </xf>
    <xf numFmtId="0" fontId="20" fillId="0" borderId="33" xfId="0" applyNumberFormat="1" applyFont="1" applyBorder="1" applyAlignment="1">
      <alignment horizontal="center" vertical="center"/>
    </xf>
    <xf numFmtId="0" fontId="20" fillId="0" borderId="32" xfId="0" applyNumberFormat="1" applyFont="1" applyBorder="1" applyAlignment="1">
      <alignment horizontal="center" vertical="center"/>
    </xf>
    <xf numFmtId="0" fontId="21" fillId="0" borderId="35" xfId="0" applyNumberFormat="1" applyFont="1" applyBorder="1" applyAlignment="1">
      <alignment horizontal="center" vertical="center"/>
    </xf>
    <xf numFmtId="0" fontId="20" fillId="0" borderId="30" xfId="0" applyNumberFormat="1" applyFont="1" applyBorder="1" applyAlignment="1">
      <alignment horizontal="center" vertical="center"/>
    </xf>
    <xf numFmtId="0" fontId="22" fillId="0" borderId="37" xfId="0" applyNumberFormat="1" applyFont="1" applyBorder="1" applyAlignment="1">
      <alignment horizontal="center" vertical="center"/>
    </xf>
    <xf numFmtId="0" fontId="22" fillId="0" borderId="38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22" fillId="0" borderId="39" xfId="0" applyNumberFormat="1" applyFont="1" applyBorder="1" applyAlignment="1">
      <alignment horizontal="center" vertical="center"/>
    </xf>
    <xf numFmtId="0" fontId="22" fillId="0" borderId="40" xfId="0" applyNumberFormat="1" applyFont="1" applyBorder="1" applyAlignment="1">
      <alignment horizontal="center" vertical="center"/>
    </xf>
    <xf numFmtId="0" fontId="22" fillId="0" borderId="41" xfId="0" applyNumberFormat="1" applyFont="1" applyBorder="1" applyAlignment="1">
      <alignment horizontal="center" vertical="center"/>
    </xf>
    <xf numFmtId="0" fontId="23" fillId="0" borderId="0" xfId="0" applyNumberFormat="1" applyFont="1" applyAlignment="1">
      <alignment vertical="center"/>
    </xf>
    <xf numFmtId="0" fontId="24" fillId="0" borderId="42" xfId="0" applyNumberFormat="1" applyFont="1" applyBorder="1"/>
    <xf numFmtId="0" fontId="24" fillId="0" borderId="43" xfId="0" applyNumberFormat="1" applyFont="1" applyBorder="1"/>
    <xf numFmtId="0" fontId="24" fillId="0" borderId="44" xfId="0" applyNumberFormat="1" applyFont="1" applyBorder="1"/>
    <xf numFmtId="0" fontId="24" fillId="0" borderId="45" xfId="0" applyNumberFormat="1" applyFont="1" applyBorder="1"/>
    <xf numFmtId="0" fontId="24" fillId="0" borderId="46" xfId="0" applyNumberFormat="1" applyFont="1" applyBorder="1"/>
    <xf numFmtId="0" fontId="24" fillId="0" borderId="47" xfId="0" applyNumberFormat="1" applyFont="1" applyBorder="1"/>
    <xf numFmtId="0" fontId="24" fillId="0" borderId="48" xfId="0" applyNumberFormat="1" applyFont="1" applyBorder="1"/>
    <xf numFmtId="0" fontId="24" fillId="3" borderId="48" xfId="0" applyNumberFormat="1" applyFont="1" applyFill="1" applyBorder="1"/>
    <xf numFmtId="0" fontId="24" fillId="3" borderId="24" xfId="0" applyNumberFormat="1" applyFont="1" applyFill="1" applyBorder="1"/>
    <xf numFmtId="0" fontId="24" fillId="4" borderId="20" xfId="0" applyNumberFormat="1" applyFont="1" applyFill="1" applyBorder="1"/>
    <xf numFmtId="0" fontId="24" fillId="0" borderId="20" xfId="0" applyNumberFormat="1" applyFont="1" applyBorder="1"/>
    <xf numFmtId="0" fontId="24" fillId="0" borderId="22" xfId="0" applyNumberFormat="1" applyFont="1" applyBorder="1"/>
    <xf numFmtId="0" fontId="24" fillId="0" borderId="49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25" fillId="0" borderId="31" xfId="0" applyNumberFormat="1" applyFont="1" applyBorder="1" applyAlignment="1">
      <alignment horizontal="center" vertical="center" textRotation="90"/>
    </xf>
    <xf numFmtId="0" fontId="25" fillId="0" borderId="33" xfId="0" applyNumberFormat="1" applyFont="1" applyBorder="1" applyAlignment="1">
      <alignment horizontal="center" vertical="center" textRotation="90"/>
    </xf>
    <xf numFmtId="0" fontId="25" fillId="0" borderId="30" xfId="0" applyNumberFormat="1" applyFont="1" applyBorder="1" applyAlignment="1">
      <alignment horizontal="center" vertical="center" textRotation="90"/>
    </xf>
    <xf numFmtId="0" fontId="25" fillId="3" borderId="33" xfId="0" applyNumberFormat="1" applyFont="1" applyFill="1" applyBorder="1" applyAlignment="1">
      <alignment horizontal="center" vertical="center" textRotation="90"/>
    </xf>
    <xf numFmtId="0" fontId="25" fillId="3" borderId="30" xfId="0" applyNumberFormat="1" applyFont="1" applyFill="1" applyBorder="1" applyAlignment="1">
      <alignment horizontal="center" vertical="center" textRotation="90"/>
    </xf>
    <xf numFmtId="0" fontId="25" fillId="4" borderId="31" xfId="0" applyNumberFormat="1" applyFont="1" applyFill="1" applyBorder="1" applyAlignment="1">
      <alignment horizontal="center" vertical="center" textRotation="90"/>
    </xf>
    <xf numFmtId="0" fontId="25" fillId="0" borderId="35" xfId="0" applyNumberFormat="1" applyFont="1" applyBorder="1" applyAlignment="1">
      <alignment horizontal="center" vertical="center" textRotation="90"/>
    </xf>
    <xf numFmtId="0" fontId="25" fillId="0" borderId="33" xfId="0" applyNumberFormat="1" applyFont="1" applyBorder="1" applyAlignment="1">
      <alignment horizontal="center" vertical="center" textRotation="90" wrapText="1"/>
    </xf>
    <xf numFmtId="0" fontId="14" fillId="5" borderId="12" xfId="0" applyNumberFormat="1" applyFont="1" applyFill="1" applyBorder="1" applyAlignment="1">
      <alignment horizontal="center" vertical="center" textRotation="90" wrapText="1"/>
    </xf>
    <xf numFmtId="0" fontId="26" fillId="5" borderId="56" xfId="0" applyNumberFormat="1" applyFont="1" applyFill="1" applyBorder="1" applyAlignment="1">
      <alignment horizontal="center" vertical="center" wrapText="1"/>
    </xf>
    <xf numFmtId="0" fontId="26" fillId="5" borderId="5" xfId="0" applyNumberFormat="1" applyFont="1" applyFill="1" applyBorder="1" applyAlignment="1">
      <alignment horizontal="left" vertical="center" wrapText="1"/>
    </xf>
    <xf numFmtId="0" fontId="15" fillId="5" borderId="7" xfId="0" applyNumberFormat="1" applyFont="1" applyFill="1" applyBorder="1" applyAlignment="1">
      <alignment horizontal="center" vertical="center" textRotation="90" wrapText="1"/>
    </xf>
    <xf numFmtId="0" fontId="25" fillId="5" borderId="4" xfId="0" applyNumberFormat="1" applyFont="1" applyFill="1" applyBorder="1" applyAlignment="1">
      <alignment horizontal="center" vertical="center" textRotation="90"/>
    </xf>
    <xf numFmtId="0" fontId="25" fillId="5" borderId="5" xfId="0" applyNumberFormat="1" applyFont="1" applyFill="1" applyBorder="1" applyAlignment="1">
      <alignment horizontal="center" vertical="center" textRotation="90"/>
    </xf>
    <xf numFmtId="0" fontId="25" fillId="5" borderId="56" xfId="0" applyNumberFormat="1" applyFont="1" applyFill="1" applyBorder="1" applyAlignment="1">
      <alignment horizontal="center" vertical="center" textRotation="90"/>
    </xf>
    <xf numFmtId="0" fontId="25" fillId="5" borderId="6" xfId="0" applyNumberFormat="1" applyFont="1" applyFill="1" applyBorder="1" applyAlignment="1">
      <alignment horizontal="center" vertical="center" textRotation="90"/>
    </xf>
    <xf numFmtId="0" fontId="25" fillId="5" borderId="57" xfId="0" applyNumberFormat="1" applyFont="1" applyFill="1" applyBorder="1" applyAlignment="1">
      <alignment horizontal="center" vertical="center" textRotation="90"/>
    </xf>
    <xf numFmtId="0" fontId="25" fillId="3" borderId="6" xfId="0" applyNumberFormat="1" applyFont="1" applyFill="1" applyBorder="1" applyAlignment="1">
      <alignment horizontal="center" vertical="center" textRotation="90"/>
    </xf>
    <xf numFmtId="0" fontId="25" fillId="3" borderId="4" xfId="0" applyNumberFormat="1" applyFont="1" applyFill="1" applyBorder="1" applyAlignment="1">
      <alignment horizontal="center" vertical="center" textRotation="90"/>
    </xf>
    <xf numFmtId="0" fontId="25" fillId="6" borderId="5" xfId="0" applyNumberFormat="1" applyFont="1" applyFill="1" applyBorder="1" applyAlignment="1">
      <alignment horizontal="center" vertical="center" textRotation="90"/>
    </xf>
    <xf numFmtId="0" fontId="25" fillId="5" borderId="0" xfId="0" applyNumberFormat="1" applyFont="1" applyFill="1" applyAlignment="1">
      <alignment horizontal="center" vertical="center" textRotation="90"/>
    </xf>
    <xf numFmtId="0" fontId="25" fillId="5" borderId="58" xfId="0" applyNumberFormat="1" applyFont="1" applyFill="1" applyBorder="1" applyAlignment="1">
      <alignment horizontal="center" vertical="center" textRotation="90"/>
    </xf>
    <xf numFmtId="0" fontId="25" fillId="5" borderId="59" xfId="0" applyNumberFormat="1" applyFont="1" applyFill="1" applyBorder="1" applyAlignment="1">
      <alignment horizontal="center" vertical="center" textRotation="90"/>
    </xf>
    <xf numFmtId="0" fontId="25" fillId="5" borderId="60" xfId="0" applyNumberFormat="1" applyFont="1" applyFill="1" applyBorder="1" applyAlignment="1">
      <alignment horizontal="center" vertical="center" textRotation="90"/>
    </xf>
    <xf numFmtId="0" fontId="25" fillId="5" borderId="61" xfId="0" applyNumberFormat="1" applyFont="1" applyFill="1" applyBorder="1" applyAlignment="1">
      <alignment horizontal="center" vertical="center" textRotation="90" wrapText="1"/>
    </xf>
    <xf numFmtId="0" fontId="10" fillId="5" borderId="11" xfId="0" applyNumberFormat="1" applyFont="1" applyFill="1" applyBorder="1" applyAlignment="1">
      <alignment horizontal="center" textRotation="90"/>
    </xf>
    <xf numFmtId="0" fontId="10" fillId="5" borderId="8" xfId="0" applyNumberFormat="1" applyFont="1" applyFill="1" applyBorder="1" applyAlignment="1">
      <alignment horizontal="center" textRotation="90"/>
    </xf>
    <xf numFmtId="0" fontId="18" fillId="5" borderId="62" xfId="0" applyNumberFormat="1" applyFont="1" applyFill="1" applyBorder="1" applyAlignment="1">
      <alignment horizontal="center" textRotation="90"/>
    </xf>
    <xf numFmtId="0" fontId="13" fillId="0" borderId="62" xfId="0" applyNumberFormat="1" applyFont="1" applyBorder="1" applyAlignment="1">
      <alignment horizontal="center" textRotation="90"/>
    </xf>
    <xf numFmtId="0" fontId="27" fillId="0" borderId="20" xfId="0" applyNumberFormat="1" applyFont="1" applyBorder="1" applyAlignment="1">
      <alignment vertical="center" wrapText="1"/>
    </xf>
    <xf numFmtId="0" fontId="15" fillId="0" borderId="20" xfId="0" applyNumberFormat="1" applyFont="1" applyBorder="1" applyAlignment="1">
      <alignment vertical="center" wrapText="1"/>
    </xf>
    <xf numFmtId="0" fontId="24" fillId="0" borderId="20" xfId="0" applyNumberFormat="1" applyFont="1" applyBorder="1" applyAlignment="1">
      <alignment horizontal="left" vertical="center" wrapText="1"/>
    </xf>
    <xf numFmtId="0" fontId="24" fillId="0" borderId="63" xfId="0" applyNumberFormat="1" applyFont="1" applyBorder="1" applyAlignment="1">
      <alignment horizontal="center" wrapText="1"/>
    </xf>
    <xf numFmtId="0" fontId="28" fillId="0" borderId="24" xfId="0" applyNumberFormat="1" applyFont="1" applyBorder="1" applyAlignment="1">
      <alignment horizontal="center" vertical="center"/>
    </xf>
    <xf numFmtId="0" fontId="28" fillId="0" borderId="20" xfId="0" applyNumberFormat="1" applyFont="1" applyBorder="1" applyAlignment="1">
      <alignment horizontal="center" vertical="center"/>
    </xf>
    <xf numFmtId="0" fontId="28" fillId="0" borderId="63" xfId="0" applyNumberFormat="1" applyFont="1" applyBorder="1" applyAlignment="1">
      <alignment horizontal="center" vertical="center"/>
    </xf>
    <xf numFmtId="0" fontId="28" fillId="0" borderId="22" xfId="0" applyNumberFormat="1" applyFont="1" applyBorder="1" applyAlignment="1">
      <alignment horizontal="center" vertical="center"/>
    </xf>
    <xf numFmtId="0" fontId="24" fillId="0" borderId="19" xfId="0" applyNumberFormat="1" applyFont="1" applyBorder="1" applyAlignment="1">
      <alignment horizontal="center" vertical="center"/>
    </xf>
    <xf numFmtId="0" fontId="24" fillId="0" borderId="20" xfId="0" applyNumberFormat="1" applyFont="1" applyBorder="1" applyAlignment="1">
      <alignment horizontal="center" vertical="center"/>
    </xf>
    <xf numFmtId="0" fontId="24" fillId="0" borderId="20" xfId="0" applyNumberFormat="1" applyFont="1" applyBorder="1" applyAlignment="1">
      <alignment horizontal="center" vertical="center" wrapText="1"/>
    </xf>
    <xf numFmtId="0" fontId="24" fillId="0" borderId="22" xfId="0" applyNumberFormat="1" applyFont="1" applyBorder="1" applyAlignment="1">
      <alignment horizontal="center" vertical="center" wrapText="1"/>
    </xf>
    <xf numFmtId="0" fontId="24" fillId="0" borderId="19" xfId="0" applyNumberFormat="1" applyFont="1" applyBorder="1" applyAlignment="1">
      <alignment horizontal="center" vertical="center" wrapText="1"/>
    </xf>
    <xf numFmtId="0" fontId="24" fillId="3" borderId="64" xfId="0" applyNumberFormat="1" applyFont="1" applyFill="1" applyBorder="1" applyAlignment="1">
      <alignment horizontal="center" wrapText="1"/>
    </xf>
    <xf numFmtId="0" fontId="24" fillId="3" borderId="19" xfId="0" applyNumberFormat="1" applyFont="1" applyFill="1" applyBorder="1" applyAlignment="1">
      <alignment horizontal="center" wrapText="1"/>
    </xf>
    <xf numFmtId="0" fontId="29" fillId="4" borderId="20" xfId="0" applyNumberFormat="1" applyFont="1" applyFill="1" applyBorder="1" applyAlignment="1">
      <alignment horizontal="center" wrapText="1"/>
    </xf>
    <xf numFmtId="0" fontId="29" fillId="0" borderId="20" xfId="0" applyNumberFormat="1" applyFont="1" applyBorder="1" applyAlignment="1">
      <alignment horizontal="center" wrapText="1"/>
    </xf>
    <xf numFmtId="0" fontId="29" fillId="0" borderId="22" xfId="0" applyNumberFormat="1" applyFont="1" applyBorder="1" applyAlignment="1">
      <alignment horizontal="center" wrapText="1"/>
    </xf>
    <xf numFmtId="0" fontId="29" fillId="0" borderId="19" xfId="0" applyNumberFormat="1" applyFont="1" applyBorder="1" applyAlignment="1">
      <alignment horizontal="center" wrapText="1"/>
    </xf>
    <xf numFmtId="0" fontId="30" fillId="4" borderId="20" xfId="0" applyNumberFormat="1" applyFont="1" applyFill="1" applyBorder="1" applyAlignment="1">
      <alignment horizontal="center" wrapText="1"/>
    </xf>
    <xf numFmtId="0" fontId="30" fillId="4" borderId="22" xfId="0" applyNumberFormat="1" applyFont="1" applyFill="1" applyBorder="1" applyAlignment="1">
      <alignment horizontal="center" wrapText="1"/>
    </xf>
    <xf numFmtId="0" fontId="30" fillId="4" borderId="19" xfId="0" applyNumberFormat="1" applyFont="1" applyFill="1" applyBorder="1" applyAlignment="1">
      <alignment horizontal="center" wrapText="1"/>
    </xf>
    <xf numFmtId="0" fontId="30" fillId="4" borderId="20" xfId="0" applyNumberFormat="1" applyFont="1" applyFill="1" applyBorder="1" applyAlignment="1">
      <alignment horizontal="center"/>
    </xf>
    <xf numFmtId="0" fontId="30" fillId="4" borderId="22" xfId="0" applyNumberFormat="1" applyFont="1" applyFill="1" applyBorder="1" applyAlignment="1">
      <alignment horizontal="center"/>
    </xf>
    <xf numFmtId="0" fontId="30" fillId="4" borderId="19" xfId="0" applyNumberFormat="1" applyFont="1" applyFill="1" applyBorder="1" applyAlignment="1">
      <alignment horizontal="center"/>
    </xf>
    <xf numFmtId="0" fontId="31" fillId="7" borderId="20" xfId="0" applyNumberFormat="1" applyFont="1" applyFill="1" applyBorder="1" applyAlignment="1">
      <alignment horizontal="center"/>
    </xf>
    <xf numFmtId="0" fontId="24" fillId="8" borderId="20" xfId="0" applyNumberFormat="1" applyFont="1" applyFill="1" applyBorder="1" applyAlignment="1">
      <alignment horizontal="center"/>
    </xf>
    <xf numFmtId="0" fontId="24" fillId="8" borderId="22" xfId="0" applyNumberFormat="1" applyFont="1" applyFill="1" applyBorder="1" applyAlignment="1">
      <alignment horizontal="center"/>
    </xf>
    <xf numFmtId="0" fontId="24" fillId="8" borderId="24" xfId="0" applyNumberFormat="1" applyFont="1" applyFill="1" applyBorder="1" applyAlignment="1">
      <alignment horizontal="center"/>
    </xf>
    <xf numFmtId="0" fontId="24" fillId="8" borderId="63" xfId="0" applyNumberFormat="1" applyFont="1" applyFill="1" applyBorder="1" applyAlignment="1">
      <alignment horizontal="center" wrapText="1"/>
    </xf>
    <xf numFmtId="0" fontId="15" fillId="0" borderId="65" xfId="0" applyNumberFormat="1" applyFont="1" applyBorder="1" applyAlignment="1">
      <alignment horizontal="center" vertical="center"/>
    </xf>
    <xf numFmtId="0" fontId="15" fillId="0" borderId="66" xfId="0" applyNumberFormat="1" applyFont="1" applyBorder="1" applyAlignment="1">
      <alignment horizontal="center" vertical="center"/>
    </xf>
    <xf numFmtId="0" fontId="9" fillId="0" borderId="65" xfId="0" applyNumberFormat="1" applyFont="1" applyBorder="1"/>
    <xf numFmtId="0" fontId="32" fillId="0" borderId="0" xfId="0" applyNumberFormat="1" applyFont="1" applyAlignment="1">
      <alignment horizontal="center" vertical="center"/>
    </xf>
    <xf numFmtId="0" fontId="27" fillId="0" borderId="67" xfId="0" applyNumberFormat="1" applyFont="1" applyBorder="1" applyAlignment="1">
      <alignment vertical="center" wrapText="1"/>
    </xf>
    <xf numFmtId="0" fontId="15" fillId="0" borderId="43" xfId="0" applyNumberFormat="1" applyFont="1" applyBorder="1" applyAlignment="1">
      <alignment vertical="center" wrapText="1"/>
    </xf>
    <xf numFmtId="0" fontId="24" fillId="0" borderId="67" xfId="0" applyNumberFormat="1" applyFont="1" applyBorder="1" applyAlignment="1">
      <alignment horizontal="left" vertical="center" wrapText="1"/>
    </xf>
    <xf numFmtId="0" fontId="24" fillId="0" borderId="68" xfId="0" applyNumberFormat="1" applyFont="1" applyBorder="1" applyAlignment="1">
      <alignment horizontal="center" wrapText="1"/>
    </xf>
    <xf numFmtId="0" fontId="28" fillId="0" borderId="42" xfId="0" applyNumberFormat="1" applyFont="1" applyBorder="1" applyAlignment="1">
      <alignment horizontal="center" vertical="center"/>
    </xf>
    <xf numFmtId="0" fontId="28" fillId="0" borderId="43" xfId="0" applyNumberFormat="1" applyFont="1" applyBorder="1" applyAlignment="1">
      <alignment horizontal="center" vertical="center"/>
    </xf>
    <xf numFmtId="0" fontId="28" fillId="0" borderId="44" xfId="0" applyNumberFormat="1" applyFont="1" applyBorder="1" applyAlignment="1">
      <alignment horizontal="center" vertical="center"/>
    </xf>
    <xf numFmtId="0" fontId="28" fillId="0" borderId="45" xfId="0" applyNumberFormat="1" applyFont="1" applyBorder="1" applyAlignment="1">
      <alignment horizontal="center" vertical="center"/>
    </xf>
    <xf numFmtId="0" fontId="24" fillId="0" borderId="49" xfId="0" applyNumberFormat="1" applyFont="1" applyBorder="1" applyAlignment="1">
      <alignment horizontal="center" vertical="center"/>
    </xf>
    <xf numFmtId="0" fontId="24" fillId="0" borderId="43" xfId="0" applyNumberFormat="1" applyFont="1" applyBorder="1" applyAlignment="1">
      <alignment horizontal="center" vertical="center"/>
    </xf>
    <xf numFmtId="0" fontId="24" fillId="0" borderId="43" xfId="0" applyNumberFormat="1" applyFont="1" applyBorder="1" applyAlignment="1">
      <alignment horizontal="center" vertical="center" wrapText="1"/>
    </xf>
    <xf numFmtId="0" fontId="24" fillId="0" borderId="45" xfId="0" applyNumberFormat="1" applyFont="1" applyBorder="1" applyAlignment="1">
      <alignment horizontal="center" vertical="center" wrapText="1"/>
    </xf>
    <xf numFmtId="0" fontId="24" fillId="0" borderId="49" xfId="0" applyNumberFormat="1" applyFont="1" applyBorder="1" applyAlignment="1">
      <alignment horizontal="center" vertical="center" wrapText="1"/>
    </xf>
    <xf numFmtId="0" fontId="24" fillId="3" borderId="27" xfId="0" applyNumberFormat="1" applyFont="1" applyFill="1" applyBorder="1" applyAlignment="1">
      <alignment horizontal="center" wrapText="1"/>
    </xf>
    <xf numFmtId="0" fontId="24" fillId="3" borderId="26" xfId="0" applyNumberFormat="1" applyFont="1" applyFill="1" applyBorder="1" applyAlignment="1">
      <alignment horizontal="center" wrapText="1"/>
    </xf>
    <xf numFmtId="0" fontId="29" fillId="4" borderId="67" xfId="0" applyNumberFormat="1" applyFont="1" applyFill="1" applyBorder="1" applyAlignment="1">
      <alignment horizontal="center" wrapText="1"/>
    </xf>
    <xf numFmtId="0" fontId="29" fillId="0" borderId="67" xfId="0" applyNumberFormat="1" applyFont="1" applyBorder="1" applyAlignment="1">
      <alignment horizontal="center" wrapText="1"/>
    </xf>
    <xf numFmtId="0" fontId="29" fillId="0" borderId="69" xfId="0" applyNumberFormat="1" applyFont="1" applyBorder="1" applyAlignment="1">
      <alignment horizontal="center" wrapText="1"/>
    </xf>
    <xf numFmtId="0" fontId="29" fillId="0" borderId="26" xfId="0" applyNumberFormat="1" applyFont="1" applyBorder="1" applyAlignment="1">
      <alignment horizontal="center" wrapText="1"/>
    </xf>
    <xf numFmtId="0" fontId="30" fillId="4" borderId="67" xfId="0" applyNumberFormat="1" applyFont="1" applyFill="1" applyBorder="1" applyAlignment="1">
      <alignment horizontal="center" wrapText="1"/>
    </xf>
    <xf numFmtId="0" fontId="30" fillId="4" borderId="69" xfId="0" applyNumberFormat="1" applyFont="1" applyFill="1" applyBorder="1" applyAlignment="1">
      <alignment horizontal="center" wrapText="1"/>
    </xf>
    <xf numFmtId="0" fontId="30" fillId="4" borderId="26" xfId="0" applyNumberFormat="1" applyFont="1" applyFill="1" applyBorder="1" applyAlignment="1">
      <alignment horizontal="center" wrapText="1"/>
    </xf>
    <xf numFmtId="0" fontId="30" fillId="4" borderId="67" xfId="0" applyNumberFormat="1" applyFont="1" applyFill="1" applyBorder="1" applyAlignment="1">
      <alignment horizontal="center"/>
    </xf>
    <xf numFmtId="0" fontId="30" fillId="4" borderId="69" xfId="0" applyNumberFormat="1" applyFont="1" applyFill="1" applyBorder="1" applyAlignment="1">
      <alignment horizontal="center"/>
    </xf>
    <xf numFmtId="0" fontId="30" fillId="4" borderId="26" xfId="0" applyNumberFormat="1" applyFont="1" applyFill="1" applyBorder="1" applyAlignment="1">
      <alignment horizontal="center"/>
    </xf>
    <xf numFmtId="0" fontId="30" fillId="4" borderId="43" xfId="0" applyNumberFormat="1" applyFont="1" applyFill="1" applyBorder="1" applyAlignment="1">
      <alignment horizontal="center"/>
    </xf>
    <xf numFmtId="0" fontId="30" fillId="4" borderId="27" xfId="0" applyNumberFormat="1" applyFont="1" applyFill="1" applyBorder="1" applyAlignment="1">
      <alignment horizontal="center"/>
    </xf>
    <xf numFmtId="0" fontId="29" fillId="9" borderId="67" xfId="0" applyNumberFormat="1" applyFont="1" applyFill="1" applyBorder="1" applyAlignment="1">
      <alignment horizontal="center"/>
    </xf>
    <xf numFmtId="0" fontId="24" fillId="8" borderId="67" xfId="0" applyNumberFormat="1" applyFont="1" applyFill="1" applyBorder="1" applyAlignment="1">
      <alignment horizontal="center"/>
    </xf>
    <xf numFmtId="0" fontId="24" fillId="8" borderId="69" xfId="0" applyNumberFormat="1" applyFont="1" applyFill="1" applyBorder="1" applyAlignment="1">
      <alignment horizontal="center"/>
    </xf>
    <xf numFmtId="0" fontId="24" fillId="8" borderId="25" xfId="0" applyNumberFormat="1" applyFont="1" applyFill="1" applyBorder="1" applyAlignment="1">
      <alignment horizontal="center"/>
    </xf>
    <xf numFmtId="0" fontId="24" fillId="8" borderId="68" xfId="0" applyNumberFormat="1" applyFont="1" applyFill="1" applyBorder="1" applyAlignment="1">
      <alignment horizontal="center" wrapText="1"/>
    </xf>
    <xf numFmtId="0" fontId="15" fillId="0" borderId="70" xfId="0" applyNumberFormat="1" applyFont="1" applyBorder="1" applyAlignment="1">
      <alignment horizontal="center" vertical="center"/>
    </xf>
    <xf numFmtId="0" fontId="15" fillId="0" borderId="44" xfId="0" applyNumberFormat="1" applyFont="1" applyBorder="1" applyAlignment="1">
      <alignment horizontal="center" vertical="center"/>
    </xf>
    <xf numFmtId="0" fontId="15" fillId="0" borderId="71" xfId="0" applyNumberFormat="1" applyFont="1" applyBorder="1" applyAlignment="1">
      <alignment horizontal="center" vertical="center"/>
    </xf>
    <xf numFmtId="0" fontId="27" fillId="0" borderId="43" xfId="0" applyNumberFormat="1" applyFont="1" applyBorder="1" applyAlignment="1">
      <alignment horizontal="left" vertical="center" wrapText="1"/>
    </xf>
    <xf numFmtId="0" fontId="15" fillId="0" borderId="58" xfId="0" applyNumberFormat="1" applyFont="1" applyBorder="1" applyAlignment="1">
      <alignment vertical="center" wrapText="1"/>
    </xf>
    <xf numFmtId="0" fontId="24" fillId="0" borderId="43" xfId="0" applyNumberFormat="1" applyFont="1" applyBorder="1" applyAlignment="1">
      <alignment horizontal="left" vertical="center" wrapText="1"/>
    </xf>
    <xf numFmtId="0" fontId="24" fillId="0" borderId="44" xfId="0" applyNumberFormat="1" applyFont="1" applyBorder="1" applyAlignment="1">
      <alignment horizontal="center" wrapText="1"/>
    </xf>
    <xf numFmtId="0" fontId="28" fillId="0" borderId="25" xfId="0" applyNumberFormat="1" applyFont="1" applyBorder="1" applyAlignment="1">
      <alignment horizontal="center" vertical="center"/>
    </xf>
    <xf numFmtId="0" fontId="28" fillId="0" borderId="67" xfId="0" applyNumberFormat="1" applyFont="1" applyBorder="1" applyAlignment="1">
      <alignment horizontal="center" vertical="center"/>
    </xf>
    <xf numFmtId="0" fontId="28" fillId="0" borderId="68" xfId="0" applyNumberFormat="1" applyFont="1" applyBorder="1" applyAlignment="1">
      <alignment horizontal="center" vertical="center"/>
    </xf>
    <xf numFmtId="0" fontId="28" fillId="0" borderId="69" xfId="0" applyNumberFormat="1" applyFont="1" applyBorder="1" applyAlignment="1">
      <alignment horizontal="center" vertical="center"/>
    </xf>
    <xf numFmtId="0" fontId="24" fillId="0" borderId="26" xfId="0" applyNumberFormat="1" applyFont="1" applyBorder="1" applyAlignment="1">
      <alignment horizontal="center" vertical="center"/>
    </xf>
    <xf numFmtId="0" fontId="24" fillId="0" borderId="67" xfId="0" applyNumberFormat="1" applyFont="1" applyBorder="1" applyAlignment="1">
      <alignment horizontal="center" vertical="center"/>
    </xf>
    <xf numFmtId="0" fontId="24" fillId="0" borderId="67" xfId="0" applyNumberFormat="1" applyFont="1" applyBorder="1" applyAlignment="1">
      <alignment horizontal="center" vertical="center" wrapText="1"/>
    </xf>
    <xf numFmtId="0" fontId="24" fillId="0" borderId="69" xfId="0" applyNumberFormat="1" applyFont="1" applyBorder="1" applyAlignment="1">
      <alignment horizontal="center" vertical="center" wrapText="1"/>
    </xf>
    <xf numFmtId="0" fontId="24" fillId="0" borderId="26" xfId="0" applyNumberFormat="1" applyFont="1" applyBorder="1" applyAlignment="1">
      <alignment horizontal="center" vertical="center" wrapText="1"/>
    </xf>
    <xf numFmtId="0" fontId="24" fillId="3" borderId="46" xfId="0" applyNumberFormat="1" applyFont="1" applyFill="1" applyBorder="1" applyAlignment="1">
      <alignment horizontal="center" wrapText="1"/>
    </xf>
    <xf numFmtId="0" fontId="24" fillId="3" borderId="49" xfId="0" applyNumberFormat="1" applyFont="1" applyFill="1" applyBorder="1" applyAlignment="1">
      <alignment horizontal="center" wrapText="1"/>
    </xf>
    <xf numFmtId="0" fontId="29" fillId="4" borderId="43" xfId="0" applyNumberFormat="1" applyFont="1" applyFill="1" applyBorder="1" applyAlignment="1">
      <alignment horizontal="center"/>
    </xf>
    <xf numFmtId="0" fontId="29" fillId="0" borderId="43" xfId="0" applyNumberFormat="1" applyFont="1" applyBorder="1" applyAlignment="1">
      <alignment horizontal="center"/>
    </xf>
    <xf numFmtId="0" fontId="29" fillId="0" borderId="45" xfId="0" applyNumberFormat="1" applyFont="1" applyBorder="1" applyAlignment="1">
      <alignment horizontal="center"/>
    </xf>
    <xf numFmtId="0" fontId="29" fillId="0" borderId="49" xfId="0" applyNumberFormat="1" applyFont="1" applyBorder="1" applyAlignment="1">
      <alignment horizontal="center"/>
    </xf>
    <xf numFmtId="0" fontId="30" fillId="4" borderId="45" xfId="0" applyNumberFormat="1" applyFont="1" applyFill="1" applyBorder="1" applyAlignment="1">
      <alignment horizontal="center"/>
    </xf>
    <xf numFmtId="0" fontId="30" fillId="4" borderId="49" xfId="0" applyNumberFormat="1" applyFont="1" applyFill="1" applyBorder="1" applyAlignment="1">
      <alignment horizontal="center"/>
    </xf>
    <xf numFmtId="0" fontId="30" fillId="4" borderId="49" xfId="0" applyNumberFormat="1" applyFont="1" applyFill="1" applyBorder="1" applyAlignment="1">
      <alignment horizontal="center" wrapText="1"/>
    </xf>
    <xf numFmtId="0" fontId="30" fillId="4" borderId="43" xfId="0" applyNumberFormat="1" applyFont="1" applyFill="1" applyBorder="1" applyAlignment="1">
      <alignment horizontal="center" wrapText="1"/>
    </xf>
    <xf numFmtId="0" fontId="30" fillId="4" borderId="45" xfId="0" applyNumberFormat="1" applyFont="1" applyFill="1" applyBorder="1" applyAlignment="1">
      <alignment horizontal="center" wrapText="1"/>
    </xf>
    <xf numFmtId="0" fontId="30" fillId="4" borderId="46" xfId="0" applyNumberFormat="1" applyFont="1" applyFill="1" applyBorder="1" applyAlignment="1">
      <alignment horizontal="center" wrapText="1"/>
    </xf>
    <xf numFmtId="0" fontId="31" fillId="7" borderId="43" xfId="0" applyNumberFormat="1" applyFont="1" applyFill="1" applyBorder="1" applyAlignment="1">
      <alignment horizontal="center"/>
    </xf>
    <xf numFmtId="0" fontId="24" fillId="8" borderId="43" xfId="0" applyNumberFormat="1" applyFont="1" applyFill="1" applyBorder="1" applyAlignment="1">
      <alignment horizontal="center"/>
    </xf>
    <xf numFmtId="0" fontId="24" fillId="8" borderId="45" xfId="0" applyNumberFormat="1" applyFont="1" applyFill="1" applyBorder="1" applyAlignment="1">
      <alignment horizontal="center"/>
    </xf>
    <xf numFmtId="0" fontId="24" fillId="8" borderId="42" xfId="0" applyNumberFormat="1" applyFont="1" applyFill="1" applyBorder="1" applyAlignment="1">
      <alignment horizontal="center"/>
    </xf>
    <xf numFmtId="0" fontId="24" fillId="8" borderId="45" xfId="0" applyNumberFormat="1" applyFont="1" applyFill="1" applyBorder="1" applyAlignment="1">
      <alignment horizontal="center" wrapText="1"/>
    </xf>
    <xf numFmtId="0" fontId="15" fillId="0" borderId="47" xfId="0" applyNumberFormat="1" applyFont="1" applyBorder="1" applyAlignment="1">
      <alignment horizontal="center" vertical="center"/>
    </xf>
    <xf numFmtId="0" fontId="15" fillId="0" borderId="72" xfId="0" applyNumberFormat="1" applyFont="1" applyBorder="1" applyAlignment="1">
      <alignment horizontal="center" vertical="center"/>
    </xf>
    <xf numFmtId="0" fontId="27" fillId="4" borderId="43" xfId="0" applyNumberFormat="1" applyFont="1" applyFill="1" applyBorder="1" applyAlignment="1">
      <alignment horizontal="left" vertical="center" wrapText="1"/>
    </xf>
    <xf numFmtId="0" fontId="15" fillId="4" borderId="43" xfId="0" applyNumberFormat="1" applyFont="1" applyFill="1" applyBorder="1" applyAlignment="1">
      <alignment vertical="center" wrapText="1"/>
    </xf>
    <xf numFmtId="0" fontId="24" fillId="4" borderId="43" xfId="0" applyNumberFormat="1" applyFont="1" applyFill="1" applyBorder="1" applyAlignment="1">
      <alignment horizontal="left" vertical="center" wrapText="1"/>
    </xf>
    <xf numFmtId="0" fontId="24" fillId="4" borderId="68" xfId="0" applyNumberFormat="1" applyFont="1" applyFill="1" applyBorder="1" applyAlignment="1">
      <alignment horizontal="center" wrapText="1"/>
    </xf>
    <xf numFmtId="0" fontId="28" fillId="4" borderId="42" xfId="0" applyNumberFormat="1" applyFont="1" applyFill="1" applyBorder="1" applyAlignment="1">
      <alignment horizontal="center" vertical="center"/>
    </xf>
    <xf numFmtId="0" fontId="28" fillId="4" borderId="43" xfId="0" applyNumberFormat="1" applyFont="1" applyFill="1" applyBorder="1" applyAlignment="1">
      <alignment horizontal="center" vertical="center"/>
    </xf>
    <xf numFmtId="0" fontId="28" fillId="4" borderId="44" xfId="0" applyNumberFormat="1" applyFont="1" applyFill="1" applyBorder="1" applyAlignment="1">
      <alignment horizontal="center" vertical="center"/>
    </xf>
    <xf numFmtId="0" fontId="28" fillId="4" borderId="45" xfId="0" applyNumberFormat="1" applyFont="1" applyFill="1" applyBorder="1" applyAlignment="1">
      <alignment horizontal="center" vertical="center"/>
    </xf>
    <xf numFmtId="0" fontId="24" fillId="4" borderId="49" xfId="0" applyNumberFormat="1" applyFont="1" applyFill="1" applyBorder="1" applyAlignment="1">
      <alignment horizontal="center" vertical="center"/>
    </xf>
    <xf numFmtId="0" fontId="24" fillId="4" borderId="43" xfId="0" applyNumberFormat="1" applyFont="1" applyFill="1" applyBorder="1" applyAlignment="1">
      <alignment horizontal="center" vertical="center"/>
    </xf>
    <xf numFmtId="0" fontId="24" fillId="4" borderId="45" xfId="0" applyNumberFormat="1" applyFont="1" applyFill="1" applyBorder="1" applyAlignment="1">
      <alignment horizontal="center" vertical="center" wrapText="1"/>
    </xf>
    <xf numFmtId="0" fontId="24" fillId="4" borderId="49" xfId="0" applyNumberFormat="1" applyFont="1" applyFill="1" applyBorder="1" applyAlignment="1">
      <alignment horizontal="center" vertical="center" wrapText="1"/>
    </xf>
    <xf numFmtId="0" fontId="24" fillId="4" borderId="43" xfId="0" applyNumberFormat="1" applyFont="1" applyFill="1" applyBorder="1" applyAlignment="1">
      <alignment horizontal="center" vertical="center" wrapText="1"/>
    </xf>
    <xf numFmtId="0" fontId="24" fillId="3" borderId="46" xfId="0" applyNumberFormat="1" applyFont="1" applyFill="1" applyBorder="1" applyAlignment="1">
      <alignment horizontal="center" vertical="center" wrapText="1"/>
    </xf>
    <xf numFmtId="0" fontId="29" fillId="4" borderId="43" xfId="0" applyNumberFormat="1" applyFont="1" applyFill="1" applyBorder="1" applyAlignment="1">
      <alignment horizontal="center" wrapText="1"/>
    </xf>
    <xf numFmtId="0" fontId="29" fillId="4" borderId="45" xfId="0" applyNumberFormat="1" applyFont="1" applyFill="1" applyBorder="1" applyAlignment="1">
      <alignment horizontal="center" wrapText="1"/>
    </xf>
    <xf numFmtId="0" fontId="29" fillId="4" borderId="49" xfId="0" applyNumberFormat="1" applyFont="1" applyFill="1" applyBorder="1" applyAlignment="1">
      <alignment horizontal="center" wrapText="1"/>
    </xf>
    <xf numFmtId="0" fontId="30" fillId="4" borderId="46" xfId="0" applyNumberFormat="1" applyFont="1" applyFill="1" applyBorder="1" applyAlignment="1">
      <alignment horizontal="center"/>
    </xf>
    <xf numFmtId="0" fontId="24" fillId="8" borderId="44" xfId="0" applyNumberFormat="1" applyFont="1" applyFill="1" applyBorder="1" applyAlignment="1">
      <alignment horizontal="center" wrapText="1"/>
    </xf>
    <xf numFmtId="0" fontId="9" fillId="0" borderId="73" xfId="0" applyNumberFormat="1" applyFont="1" applyBorder="1" applyAlignment="1">
      <alignment horizontal="left" vertical="center" wrapText="1"/>
    </xf>
    <xf numFmtId="0" fontId="29" fillId="10" borderId="43" xfId="0" applyNumberFormat="1" applyFont="1" applyFill="1" applyBorder="1" applyAlignment="1">
      <alignment horizontal="center"/>
    </xf>
    <xf numFmtId="0" fontId="27" fillId="0" borderId="43" xfId="0" applyNumberFormat="1" applyFont="1" applyBorder="1" applyAlignment="1">
      <alignment horizontal="left" vertical="top" wrapText="1"/>
    </xf>
    <xf numFmtId="0" fontId="15" fillId="0" borderId="44" xfId="0" applyNumberFormat="1" applyFont="1" applyBorder="1" applyAlignment="1">
      <alignment vertical="center" wrapText="1"/>
    </xf>
    <xf numFmtId="0" fontId="9" fillId="11" borderId="43" xfId="0" applyNumberFormat="1" applyFont="1" applyFill="1" applyBorder="1" applyAlignment="1">
      <alignment vertical="top" wrapText="1"/>
    </xf>
    <xf numFmtId="0" fontId="24" fillId="0" borderId="48" xfId="0" applyNumberFormat="1" applyFont="1" applyBorder="1" applyAlignment="1">
      <alignment horizontal="center" wrapText="1"/>
    </xf>
    <xf numFmtId="0" fontId="30" fillId="0" borderId="45" xfId="0" applyNumberFormat="1" applyFont="1" applyBorder="1" applyAlignment="1">
      <alignment horizontal="center"/>
    </xf>
    <xf numFmtId="0" fontId="30" fillId="0" borderId="49" xfId="0" applyNumberFormat="1" applyFont="1" applyBorder="1" applyAlignment="1">
      <alignment horizontal="center"/>
    </xf>
    <xf numFmtId="0" fontId="30" fillId="0" borderId="43" xfId="0" applyNumberFormat="1" applyFont="1" applyBorder="1" applyAlignment="1">
      <alignment horizontal="center"/>
    </xf>
    <xf numFmtId="0" fontId="9" fillId="0" borderId="67" xfId="0" applyNumberFormat="1" applyFont="1" applyBorder="1" applyAlignment="1">
      <alignment horizontal="left" vertical="center" wrapText="1"/>
    </xf>
    <xf numFmtId="0" fontId="29" fillId="0" borderId="43" xfId="0" applyNumberFormat="1" applyFont="1" applyBorder="1" applyAlignment="1">
      <alignment horizontal="center" wrapText="1"/>
    </xf>
    <xf numFmtId="0" fontId="30" fillId="0" borderId="45" xfId="0" applyNumberFormat="1" applyFont="1" applyBorder="1" applyAlignment="1">
      <alignment horizontal="center" wrapText="1"/>
    </xf>
    <xf numFmtId="0" fontId="30" fillId="0" borderId="49" xfId="0" applyNumberFormat="1" applyFont="1" applyBorder="1" applyAlignment="1">
      <alignment horizontal="center" wrapText="1"/>
    </xf>
    <xf numFmtId="0" fontId="30" fillId="0" borderId="43" xfId="0" applyNumberFormat="1" applyFont="1" applyBorder="1" applyAlignment="1">
      <alignment horizontal="center" wrapText="1"/>
    </xf>
    <xf numFmtId="0" fontId="24" fillId="8" borderId="31" xfId="0" applyNumberFormat="1" applyFont="1" applyFill="1" applyBorder="1" applyAlignment="1">
      <alignment horizontal="center"/>
    </xf>
    <xf numFmtId="0" fontId="24" fillId="8" borderId="33" xfId="0" applyNumberFormat="1" applyFont="1" applyFill="1" applyBorder="1" applyAlignment="1">
      <alignment horizontal="center"/>
    </xf>
    <xf numFmtId="0" fontId="24" fillId="8" borderId="35" xfId="0" applyNumberFormat="1" applyFont="1" applyFill="1" applyBorder="1" applyAlignment="1">
      <alignment horizontal="center"/>
    </xf>
    <xf numFmtId="0" fontId="24" fillId="8" borderId="74" xfId="0" applyNumberFormat="1" applyFont="1" applyFill="1" applyBorder="1" applyAlignment="1">
      <alignment horizontal="center" wrapText="1"/>
    </xf>
    <xf numFmtId="0" fontId="27" fillId="4" borderId="73" xfId="0" applyNumberFormat="1" applyFont="1" applyFill="1" applyBorder="1" applyAlignment="1">
      <alignment horizontal="left" vertical="top" wrapText="1"/>
    </xf>
    <xf numFmtId="0" fontId="15" fillId="4" borderId="73" xfId="0" applyNumberFormat="1" applyFont="1" applyFill="1" applyBorder="1" applyAlignment="1">
      <alignment vertical="center" wrapText="1"/>
    </xf>
    <xf numFmtId="0" fontId="24" fillId="4" borderId="73" xfId="0" applyNumberFormat="1" applyFont="1" applyFill="1" applyBorder="1" applyAlignment="1">
      <alignment horizontal="left" vertical="center" wrapText="1"/>
    </xf>
    <xf numFmtId="0" fontId="24" fillId="0" borderId="75" xfId="0" applyNumberFormat="1" applyFont="1" applyBorder="1" applyAlignment="1">
      <alignment horizontal="center" wrapText="1"/>
    </xf>
    <xf numFmtId="0" fontId="28" fillId="4" borderId="60" xfId="0" applyNumberFormat="1" applyFont="1" applyFill="1" applyBorder="1" applyAlignment="1">
      <alignment horizontal="center" vertical="center"/>
    </xf>
    <xf numFmtId="0" fontId="28" fillId="4" borderId="58" xfId="0" applyNumberFormat="1" applyFont="1" applyFill="1" applyBorder="1" applyAlignment="1">
      <alignment horizontal="center" vertical="center"/>
    </xf>
    <xf numFmtId="0" fontId="28" fillId="4" borderId="61" xfId="0" applyNumberFormat="1" applyFont="1" applyFill="1" applyBorder="1" applyAlignment="1">
      <alignment horizontal="center" vertical="center"/>
    </xf>
    <xf numFmtId="0" fontId="28" fillId="4" borderId="59" xfId="0" applyNumberFormat="1" applyFont="1" applyFill="1" applyBorder="1" applyAlignment="1">
      <alignment horizontal="center" vertical="center"/>
    </xf>
    <xf numFmtId="0" fontId="24" fillId="4" borderId="76" xfId="0" applyNumberFormat="1" applyFont="1" applyFill="1" applyBorder="1" applyAlignment="1">
      <alignment horizontal="center" vertical="center"/>
    </xf>
    <xf numFmtId="0" fontId="24" fillId="4" borderId="58" xfId="0" applyNumberFormat="1" applyFont="1" applyFill="1" applyBorder="1" applyAlignment="1">
      <alignment horizontal="center" vertical="center"/>
    </xf>
    <xf numFmtId="0" fontId="24" fillId="4" borderId="58" xfId="0" applyNumberFormat="1" applyFont="1" applyFill="1" applyBorder="1" applyAlignment="1">
      <alignment horizontal="center" vertical="center" wrapText="1"/>
    </xf>
    <xf numFmtId="0" fontId="24" fillId="4" borderId="59" xfId="0" applyNumberFormat="1" applyFont="1" applyFill="1" applyBorder="1" applyAlignment="1">
      <alignment horizontal="center" vertical="center" wrapText="1"/>
    </xf>
    <xf numFmtId="0" fontId="24" fillId="4" borderId="76" xfId="0" applyNumberFormat="1" applyFont="1" applyFill="1" applyBorder="1" applyAlignment="1">
      <alignment horizontal="center" vertical="center" wrapText="1"/>
    </xf>
    <xf numFmtId="0" fontId="24" fillId="3" borderId="77" xfId="0" applyNumberFormat="1" applyFont="1" applyFill="1" applyBorder="1" applyAlignment="1">
      <alignment horizontal="center" wrapText="1"/>
    </xf>
    <xf numFmtId="0" fontId="24" fillId="3" borderId="78" xfId="0" applyNumberFormat="1" applyFont="1" applyFill="1" applyBorder="1" applyAlignment="1">
      <alignment horizontal="center" wrapText="1"/>
    </xf>
    <xf numFmtId="0" fontId="29" fillId="4" borderId="73" xfId="0" applyNumberFormat="1" applyFont="1" applyFill="1" applyBorder="1" applyAlignment="1">
      <alignment horizontal="center" wrapText="1"/>
    </xf>
    <xf numFmtId="0" fontId="30" fillId="4" borderId="79" xfId="0" applyNumberFormat="1" applyFont="1" applyFill="1" applyBorder="1" applyAlignment="1">
      <alignment horizontal="center" wrapText="1"/>
    </xf>
    <xf numFmtId="0" fontId="30" fillId="4" borderId="78" xfId="0" applyNumberFormat="1" applyFont="1" applyFill="1" applyBorder="1" applyAlignment="1">
      <alignment horizontal="center" wrapText="1"/>
    </xf>
    <xf numFmtId="0" fontId="30" fillId="4" borderId="73" xfId="0" applyNumberFormat="1" applyFont="1" applyFill="1" applyBorder="1" applyAlignment="1">
      <alignment horizontal="center" wrapText="1"/>
    </xf>
    <xf numFmtId="0" fontId="30" fillId="4" borderId="73" xfId="0" applyNumberFormat="1" applyFont="1" applyFill="1" applyBorder="1" applyAlignment="1">
      <alignment horizontal="center"/>
    </xf>
    <xf numFmtId="0" fontId="30" fillId="4" borderId="79" xfId="0" applyNumberFormat="1" applyFont="1" applyFill="1" applyBorder="1" applyAlignment="1">
      <alignment horizontal="center"/>
    </xf>
    <xf numFmtId="0" fontId="30" fillId="4" borderId="78" xfId="0" applyNumberFormat="1" applyFont="1" applyFill="1" applyBorder="1" applyAlignment="1">
      <alignment horizontal="center"/>
    </xf>
    <xf numFmtId="0" fontId="30" fillId="4" borderId="31" xfId="0" applyNumberFormat="1" applyFont="1" applyFill="1" applyBorder="1" applyAlignment="1">
      <alignment horizontal="center"/>
    </xf>
    <xf numFmtId="0" fontId="30" fillId="4" borderId="77" xfId="0" applyNumberFormat="1" applyFont="1" applyFill="1" applyBorder="1" applyAlignment="1">
      <alignment horizontal="center"/>
    </xf>
    <xf numFmtId="0" fontId="29" fillId="10" borderId="73" xfId="0" applyNumberFormat="1" applyFont="1" applyFill="1" applyBorder="1" applyAlignment="1">
      <alignment horizontal="center"/>
    </xf>
    <xf numFmtId="0" fontId="24" fillId="8" borderId="58" xfId="0" applyNumberFormat="1" applyFont="1" applyFill="1" applyBorder="1" applyAlignment="1">
      <alignment horizontal="center"/>
    </xf>
    <xf numFmtId="0" fontId="24" fillId="8" borderId="59" xfId="0" applyNumberFormat="1" applyFont="1" applyFill="1" applyBorder="1" applyAlignment="1">
      <alignment horizontal="center"/>
    </xf>
    <xf numFmtId="0" fontId="24" fillId="8" borderId="60" xfId="0" applyNumberFormat="1" applyFont="1" applyFill="1" applyBorder="1" applyAlignment="1">
      <alignment horizontal="center"/>
    </xf>
    <xf numFmtId="0" fontId="24" fillId="8" borderId="61" xfId="0" applyNumberFormat="1" applyFont="1" applyFill="1" applyBorder="1" applyAlignment="1">
      <alignment horizontal="center" wrapText="1"/>
    </xf>
    <xf numFmtId="0" fontId="15" fillId="0" borderId="62" xfId="0" applyNumberFormat="1" applyFont="1" applyBorder="1" applyAlignment="1">
      <alignment horizontal="center" vertical="center"/>
    </xf>
    <xf numFmtId="0" fontId="15" fillId="0" borderId="80" xfId="0" applyNumberFormat="1" applyFont="1" applyBorder="1" applyAlignment="1">
      <alignment horizontal="center" vertical="center"/>
    </xf>
    <xf numFmtId="0" fontId="27" fillId="8" borderId="4" xfId="0" applyNumberFormat="1" applyFont="1" applyFill="1" applyBorder="1" applyAlignment="1">
      <alignment horizontal="left" vertical="top" wrapText="1"/>
    </xf>
    <xf numFmtId="0" fontId="33" fillId="8" borderId="5" xfId="0" applyNumberFormat="1" applyFont="1" applyFill="1" applyBorder="1" applyAlignment="1">
      <alignment vertical="center" wrapText="1"/>
    </xf>
    <xf numFmtId="0" fontId="33" fillId="8" borderId="5" xfId="0" applyNumberFormat="1" applyFont="1" applyFill="1" applyBorder="1" applyAlignment="1">
      <alignment horizontal="left" vertical="center" wrapText="1"/>
    </xf>
    <xf numFmtId="0" fontId="24" fillId="8" borderId="56" xfId="0" applyNumberFormat="1" applyFont="1" applyFill="1" applyBorder="1" applyAlignment="1">
      <alignment horizontal="center" wrapText="1"/>
    </xf>
    <xf numFmtId="0" fontId="28" fillId="8" borderId="4" xfId="0" applyNumberFormat="1" applyFont="1" applyFill="1" applyBorder="1" applyAlignment="1">
      <alignment horizontal="center" vertical="center"/>
    </xf>
    <xf numFmtId="0" fontId="28" fillId="8" borderId="5" xfId="0" applyNumberFormat="1" applyFont="1" applyFill="1" applyBorder="1" applyAlignment="1">
      <alignment horizontal="center" vertical="center"/>
    </xf>
    <xf numFmtId="0" fontId="28" fillId="8" borderId="56" xfId="0" applyNumberFormat="1" applyFont="1" applyFill="1" applyBorder="1" applyAlignment="1">
      <alignment horizontal="center" vertical="center"/>
    </xf>
    <xf numFmtId="0" fontId="28" fillId="8" borderId="6" xfId="0" applyNumberFormat="1" applyFont="1" applyFill="1" applyBorder="1" applyAlignment="1">
      <alignment horizontal="center" vertical="center"/>
    </xf>
    <xf numFmtId="0" fontId="24" fillId="8" borderId="57" xfId="0" applyNumberFormat="1" applyFont="1" applyFill="1" applyBorder="1" applyAlignment="1">
      <alignment horizontal="center" vertical="center"/>
    </xf>
    <xf numFmtId="0" fontId="24" fillId="8" borderId="5" xfId="0" applyNumberFormat="1" applyFont="1" applyFill="1" applyBorder="1" applyAlignment="1">
      <alignment horizontal="center" vertical="center"/>
    </xf>
    <xf numFmtId="0" fontId="24" fillId="8" borderId="5" xfId="0" applyNumberFormat="1" applyFont="1" applyFill="1" applyBorder="1" applyAlignment="1">
      <alignment horizontal="center" vertical="center" wrapText="1"/>
    </xf>
    <xf numFmtId="0" fontId="24" fillId="8" borderId="6" xfId="0" applyNumberFormat="1" applyFont="1" applyFill="1" applyBorder="1" applyAlignment="1">
      <alignment horizontal="center" vertical="center" wrapText="1"/>
    </xf>
    <xf numFmtId="0" fontId="24" fillId="8" borderId="57" xfId="0" applyNumberFormat="1" applyFont="1" applyFill="1" applyBorder="1" applyAlignment="1">
      <alignment horizontal="center" vertical="center" wrapText="1"/>
    </xf>
    <xf numFmtId="0" fontId="24" fillId="3" borderId="8" xfId="0" applyNumberFormat="1" applyFont="1" applyFill="1" applyBorder="1" applyAlignment="1">
      <alignment horizontal="center" wrapText="1"/>
    </xf>
    <xf numFmtId="0" fontId="24" fillId="3" borderId="57" xfId="0" applyNumberFormat="1" applyFont="1" applyFill="1" applyBorder="1" applyAlignment="1">
      <alignment horizontal="center" wrapText="1"/>
    </xf>
    <xf numFmtId="0" fontId="29" fillId="8" borderId="5" xfId="0" applyNumberFormat="1" applyFont="1" applyFill="1" applyBorder="1" applyAlignment="1">
      <alignment horizontal="center" wrapText="1"/>
    </xf>
    <xf numFmtId="0" fontId="30" fillId="8" borderId="6" xfId="0" applyNumberFormat="1" applyFont="1" applyFill="1" applyBorder="1" applyAlignment="1">
      <alignment horizontal="center" wrapText="1"/>
    </xf>
    <xf numFmtId="0" fontId="30" fillId="8" borderId="57" xfId="0" applyNumberFormat="1" applyFont="1" applyFill="1" applyBorder="1" applyAlignment="1">
      <alignment horizontal="center" wrapText="1"/>
    </xf>
    <xf numFmtId="0" fontId="30" fillId="8" borderId="5" xfId="0" applyNumberFormat="1" applyFont="1" applyFill="1" applyBorder="1" applyAlignment="1">
      <alignment horizontal="center" wrapText="1"/>
    </xf>
    <xf numFmtId="0" fontId="30" fillId="8" borderId="5" xfId="0" applyNumberFormat="1" applyFont="1" applyFill="1" applyBorder="1" applyAlignment="1">
      <alignment horizontal="center"/>
    </xf>
    <xf numFmtId="0" fontId="30" fillId="8" borderId="6" xfId="0" applyNumberFormat="1" applyFont="1" applyFill="1" applyBorder="1" applyAlignment="1">
      <alignment horizontal="center"/>
    </xf>
    <xf numFmtId="0" fontId="30" fillId="8" borderId="57" xfId="0" applyNumberFormat="1" applyFont="1" applyFill="1" applyBorder="1" applyAlignment="1">
      <alignment horizontal="center"/>
    </xf>
    <xf numFmtId="0" fontId="29" fillId="8" borderId="5" xfId="0" applyNumberFormat="1" applyFont="1" applyFill="1" applyBorder="1" applyAlignment="1">
      <alignment horizontal="center"/>
    </xf>
    <xf numFmtId="0" fontId="24" fillId="8" borderId="5" xfId="0" applyNumberFormat="1" applyFont="1" applyFill="1" applyBorder="1" applyAlignment="1">
      <alignment horizontal="center"/>
    </xf>
    <xf numFmtId="0" fontId="24" fillId="8" borderId="6" xfId="0" applyNumberFormat="1" applyFont="1" applyFill="1" applyBorder="1" applyAlignment="1">
      <alignment horizontal="center"/>
    </xf>
    <xf numFmtId="0" fontId="24" fillId="8" borderId="4" xfId="0" applyNumberFormat="1" applyFont="1" applyFill="1" applyBorder="1" applyAlignment="1">
      <alignment horizontal="center"/>
    </xf>
    <xf numFmtId="0" fontId="15" fillId="8" borderId="11" xfId="0" applyNumberFormat="1" applyFont="1" applyFill="1" applyBorder="1" applyAlignment="1">
      <alignment horizontal="center" vertical="center"/>
    </xf>
    <xf numFmtId="0" fontId="27" fillId="12" borderId="67" xfId="0" applyNumberFormat="1" applyFont="1" applyFill="1" applyBorder="1" applyAlignment="1">
      <alignment horizontal="left" vertical="top" wrapText="1"/>
    </xf>
    <xf numFmtId="0" fontId="15" fillId="12" borderId="67" xfId="0" applyNumberFormat="1" applyFont="1" applyFill="1" applyBorder="1" applyAlignment="1">
      <alignment horizontal="left" vertical="center" wrapText="1"/>
    </xf>
    <xf numFmtId="0" fontId="24" fillId="12" borderId="67" xfId="0" applyNumberFormat="1" applyFont="1" applyFill="1" applyBorder="1" applyAlignment="1">
      <alignment horizontal="left" vertical="center" wrapText="1"/>
    </xf>
    <xf numFmtId="0" fontId="24" fillId="12" borderId="68" xfId="0" applyNumberFormat="1" applyFont="1" applyFill="1" applyBorder="1" applyAlignment="1">
      <alignment horizontal="center" wrapText="1"/>
    </xf>
    <xf numFmtId="0" fontId="28" fillId="12" borderId="25" xfId="0" applyNumberFormat="1" applyFont="1" applyFill="1" applyBorder="1" applyAlignment="1">
      <alignment horizontal="center" vertical="center"/>
    </xf>
    <xf numFmtId="0" fontId="28" fillId="12" borderId="67" xfId="0" applyNumberFormat="1" applyFont="1" applyFill="1" applyBorder="1" applyAlignment="1">
      <alignment horizontal="center" vertical="center"/>
    </xf>
    <xf numFmtId="0" fontId="28" fillId="12" borderId="68" xfId="0" applyNumberFormat="1" applyFont="1" applyFill="1" applyBorder="1" applyAlignment="1">
      <alignment horizontal="center" vertical="center"/>
    </xf>
    <xf numFmtId="0" fontId="28" fillId="12" borderId="69" xfId="0" applyNumberFormat="1" applyFont="1" applyFill="1" applyBorder="1" applyAlignment="1">
      <alignment horizontal="center" vertical="center"/>
    </xf>
    <xf numFmtId="0" fontId="24" fillId="12" borderId="26" xfId="0" applyNumberFormat="1" applyFont="1" applyFill="1" applyBorder="1" applyAlignment="1">
      <alignment horizontal="center" vertical="center"/>
    </xf>
    <xf numFmtId="0" fontId="24" fillId="12" borderId="67" xfId="0" applyNumberFormat="1" applyFont="1" applyFill="1" applyBorder="1" applyAlignment="1">
      <alignment horizontal="center" vertical="center"/>
    </xf>
    <xf numFmtId="0" fontId="24" fillId="12" borderId="67" xfId="0" applyNumberFormat="1" applyFont="1" applyFill="1" applyBorder="1" applyAlignment="1">
      <alignment horizontal="center" vertical="center" wrapText="1"/>
    </xf>
    <xf numFmtId="0" fontId="24" fillId="12" borderId="69" xfId="0" applyNumberFormat="1" applyFont="1" applyFill="1" applyBorder="1" applyAlignment="1">
      <alignment horizontal="center" vertical="center" wrapText="1"/>
    </xf>
    <xf numFmtId="0" fontId="24" fillId="12" borderId="26" xfId="0" applyNumberFormat="1" applyFont="1" applyFill="1" applyBorder="1" applyAlignment="1">
      <alignment horizontal="center" vertical="center" wrapText="1"/>
    </xf>
    <xf numFmtId="0" fontId="29" fillId="12" borderId="67" xfId="0" applyNumberFormat="1" applyFont="1" applyFill="1" applyBorder="1" applyAlignment="1">
      <alignment horizontal="center" wrapText="1"/>
    </xf>
    <xf numFmtId="0" fontId="30" fillId="12" borderId="69" xfId="0" applyNumberFormat="1" applyFont="1" applyFill="1" applyBorder="1" applyAlignment="1">
      <alignment horizontal="center" wrapText="1"/>
    </xf>
    <xf numFmtId="0" fontId="30" fillId="12" borderId="26" xfId="0" applyNumberFormat="1" applyFont="1" applyFill="1" applyBorder="1" applyAlignment="1">
      <alignment horizontal="center" wrapText="1"/>
    </xf>
    <xf numFmtId="0" fontId="30" fillId="12" borderId="67" xfId="0" applyNumberFormat="1" applyFont="1" applyFill="1" applyBorder="1" applyAlignment="1">
      <alignment horizontal="center" wrapText="1"/>
    </xf>
    <xf numFmtId="0" fontId="30" fillId="12" borderId="67" xfId="0" applyNumberFormat="1" applyFont="1" applyFill="1" applyBorder="1" applyAlignment="1">
      <alignment horizontal="center"/>
    </xf>
    <xf numFmtId="0" fontId="30" fillId="12" borderId="69" xfId="0" applyNumberFormat="1" applyFont="1" applyFill="1" applyBorder="1" applyAlignment="1">
      <alignment horizontal="center"/>
    </xf>
    <xf numFmtId="0" fontId="30" fillId="12" borderId="26" xfId="0" applyNumberFormat="1" applyFont="1" applyFill="1" applyBorder="1" applyAlignment="1">
      <alignment horizontal="center"/>
    </xf>
    <xf numFmtId="0" fontId="29" fillId="12" borderId="67" xfId="0" applyNumberFormat="1" applyFont="1" applyFill="1" applyBorder="1" applyAlignment="1">
      <alignment horizontal="center"/>
    </xf>
    <xf numFmtId="0" fontId="27" fillId="12" borderId="43" xfId="0" applyNumberFormat="1" applyFont="1" applyFill="1" applyBorder="1" applyAlignment="1">
      <alignment horizontal="left" vertical="top" wrapText="1"/>
    </xf>
    <xf numFmtId="0" fontId="15" fillId="12" borderId="43" xfId="0" applyNumberFormat="1" applyFont="1" applyFill="1" applyBorder="1" applyAlignment="1">
      <alignment horizontal="left" vertical="center" wrapText="1"/>
    </xf>
    <xf numFmtId="0" fontId="24" fillId="12" borderId="43" xfId="0" applyNumberFormat="1" applyFont="1" applyFill="1" applyBorder="1" applyAlignment="1">
      <alignment horizontal="left" vertical="center" wrapText="1"/>
    </xf>
    <xf numFmtId="0" fontId="24" fillId="12" borderId="44" xfId="0" applyNumberFormat="1" applyFont="1" applyFill="1" applyBorder="1" applyAlignment="1">
      <alignment horizontal="center" wrapText="1"/>
    </xf>
    <xf numFmtId="0" fontId="29" fillId="12" borderId="43" xfId="0" applyNumberFormat="1" applyFont="1" applyFill="1" applyBorder="1" applyAlignment="1">
      <alignment horizontal="center" wrapText="1"/>
    </xf>
    <xf numFmtId="0" fontId="30" fillId="12" borderId="45" xfId="0" applyNumberFormat="1" applyFont="1" applyFill="1" applyBorder="1" applyAlignment="1">
      <alignment horizontal="center" wrapText="1"/>
    </xf>
    <xf numFmtId="0" fontId="30" fillId="12" borderId="49" xfId="0" applyNumberFormat="1" applyFont="1" applyFill="1" applyBorder="1" applyAlignment="1">
      <alignment horizontal="center" wrapText="1"/>
    </xf>
    <xf numFmtId="0" fontId="30" fillId="12" borderId="43" xfId="0" applyNumberFormat="1" applyFont="1" applyFill="1" applyBorder="1" applyAlignment="1">
      <alignment horizontal="center" wrapText="1"/>
    </xf>
    <xf numFmtId="0" fontId="30" fillId="12" borderId="43" xfId="0" applyNumberFormat="1" applyFont="1" applyFill="1" applyBorder="1" applyAlignment="1">
      <alignment horizontal="center"/>
    </xf>
    <xf numFmtId="0" fontId="30" fillId="12" borderId="45" xfId="0" applyNumberFormat="1" applyFont="1" applyFill="1" applyBorder="1" applyAlignment="1">
      <alignment horizontal="center"/>
    </xf>
    <xf numFmtId="0" fontId="30" fillId="12" borderId="49" xfId="0" applyNumberFormat="1" applyFont="1" applyFill="1" applyBorder="1" applyAlignment="1">
      <alignment horizontal="center"/>
    </xf>
    <xf numFmtId="0" fontId="29" fillId="12" borderId="43" xfId="0" applyNumberFormat="1" applyFont="1" applyFill="1" applyBorder="1" applyAlignment="1">
      <alignment horizontal="center"/>
    </xf>
    <xf numFmtId="0" fontId="27" fillId="12" borderId="73" xfId="0" applyNumberFormat="1" applyFont="1" applyFill="1" applyBorder="1" applyAlignment="1">
      <alignment horizontal="left" vertical="top" wrapText="1"/>
    </xf>
    <xf numFmtId="0" fontId="15" fillId="12" borderId="73" xfId="0" applyNumberFormat="1" applyFont="1" applyFill="1" applyBorder="1" applyAlignment="1">
      <alignment horizontal="left" vertical="center" wrapText="1"/>
    </xf>
    <xf numFmtId="0" fontId="24" fillId="12" borderId="73" xfId="0" applyNumberFormat="1" applyFont="1" applyFill="1" applyBorder="1" applyAlignment="1">
      <alignment horizontal="left" vertical="center" wrapText="1"/>
    </xf>
    <xf numFmtId="0" fontId="24" fillId="12" borderId="75" xfId="0" applyNumberFormat="1" applyFont="1" applyFill="1" applyBorder="1" applyAlignment="1">
      <alignment horizontal="center" wrapText="1"/>
    </xf>
    <xf numFmtId="0" fontId="28" fillId="12" borderId="81" xfId="0" applyNumberFormat="1" applyFont="1" applyFill="1" applyBorder="1" applyAlignment="1">
      <alignment horizontal="center" vertical="center"/>
    </xf>
    <xf numFmtId="0" fontId="28" fillId="12" borderId="73" xfId="0" applyNumberFormat="1" applyFont="1" applyFill="1" applyBorder="1" applyAlignment="1">
      <alignment horizontal="center" vertical="center"/>
    </xf>
    <xf numFmtId="0" fontId="28" fillId="12" borderId="75" xfId="0" applyNumberFormat="1" applyFont="1" applyFill="1" applyBorder="1" applyAlignment="1">
      <alignment horizontal="center" vertical="center"/>
    </xf>
    <xf numFmtId="0" fontId="28" fillId="12" borderId="79" xfId="0" applyNumberFormat="1" applyFont="1" applyFill="1" applyBorder="1" applyAlignment="1">
      <alignment horizontal="center" vertical="center"/>
    </xf>
    <xf numFmtId="0" fontId="24" fillId="12" borderId="78" xfId="0" applyNumberFormat="1" applyFont="1" applyFill="1" applyBorder="1" applyAlignment="1">
      <alignment horizontal="center" vertical="center"/>
    </xf>
    <xf numFmtId="0" fontId="24" fillId="12" borderId="73" xfId="0" applyNumberFormat="1" applyFont="1" applyFill="1" applyBorder="1" applyAlignment="1">
      <alignment horizontal="center" vertical="center"/>
    </xf>
    <xf numFmtId="0" fontId="24" fillId="12" borderId="73" xfId="0" applyNumberFormat="1" applyFont="1" applyFill="1" applyBorder="1" applyAlignment="1">
      <alignment horizontal="center" vertical="center" wrapText="1"/>
    </xf>
    <xf numFmtId="0" fontId="24" fillId="12" borderId="79" xfId="0" applyNumberFormat="1" applyFont="1" applyFill="1" applyBorder="1" applyAlignment="1">
      <alignment horizontal="center" vertical="center" wrapText="1"/>
    </xf>
    <xf numFmtId="0" fontId="24" fillId="12" borderId="78" xfId="0" applyNumberFormat="1" applyFont="1" applyFill="1" applyBorder="1" applyAlignment="1">
      <alignment horizontal="center" vertical="center" wrapText="1"/>
    </xf>
    <xf numFmtId="0" fontId="29" fillId="12" borderId="73" xfId="0" applyNumberFormat="1" applyFont="1" applyFill="1" applyBorder="1" applyAlignment="1">
      <alignment horizontal="center" wrapText="1"/>
    </xf>
    <xf numFmtId="0" fontId="30" fillId="12" borderId="79" xfId="0" applyNumberFormat="1" applyFont="1" applyFill="1" applyBorder="1" applyAlignment="1">
      <alignment horizontal="center" wrapText="1"/>
    </xf>
    <xf numFmtId="0" fontId="30" fillId="12" borderId="78" xfId="0" applyNumberFormat="1" applyFont="1" applyFill="1" applyBorder="1" applyAlignment="1">
      <alignment horizontal="center" wrapText="1"/>
    </xf>
    <xf numFmtId="0" fontId="30" fillId="12" borderId="73" xfId="0" applyNumberFormat="1" applyFont="1" applyFill="1" applyBorder="1" applyAlignment="1">
      <alignment horizontal="center" wrapText="1"/>
    </xf>
    <xf numFmtId="0" fontId="30" fillId="12" borderId="73" xfId="0" applyNumberFormat="1" applyFont="1" applyFill="1" applyBorder="1" applyAlignment="1">
      <alignment horizontal="center"/>
    </xf>
    <xf numFmtId="0" fontId="30" fillId="12" borderId="79" xfId="0" applyNumberFormat="1" applyFont="1" applyFill="1" applyBorder="1" applyAlignment="1">
      <alignment horizontal="center"/>
    </xf>
    <xf numFmtId="0" fontId="30" fillId="12" borderId="78" xfId="0" applyNumberFormat="1" applyFont="1" applyFill="1" applyBorder="1" applyAlignment="1">
      <alignment horizontal="center"/>
    </xf>
    <xf numFmtId="0" fontId="29" fillId="12" borderId="73" xfId="0" applyNumberFormat="1" applyFont="1" applyFill="1" applyBorder="1" applyAlignment="1">
      <alignment horizontal="center"/>
    </xf>
    <xf numFmtId="0" fontId="24" fillId="8" borderId="73" xfId="0" applyNumberFormat="1" applyFont="1" applyFill="1" applyBorder="1" applyAlignment="1">
      <alignment horizontal="center"/>
    </xf>
    <xf numFmtId="0" fontId="24" fillId="8" borderId="79" xfId="0" applyNumberFormat="1" applyFont="1" applyFill="1" applyBorder="1" applyAlignment="1">
      <alignment horizontal="center"/>
    </xf>
    <xf numFmtId="0" fontId="24" fillId="8" borderId="81" xfId="0" applyNumberFormat="1" applyFont="1" applyFill="1" applyBorder="1" applyAlignment="1">
      <alignment horizontal="center"/>
    </xf>
    <xf numFmtId="0" fontId="24" fillId="8" borderId="75" xfId="0" applyNumberFormat="1" applyFont="1" applyFill="1" applyBorder="1" applyAlignment="1">
      <alignment horizontal="center" wrapText="1"/>
    </xf>
    <xf numFmtId="0" fontId="15" fillId="0" borderId="82" xfId="0" applyNumberFormat="1" applyFont="1" applyBorder="1" applyAlignment="1">
      <alignment horizontal="center" vertical="center"/>
    </xf>
    <xf numFmtId="0" fontId="27" fillId="0" borderId="67" xfId="0" applyNumberFormat="1" applyFont="1" applyBorder="1" applyAlignment="1">
      <alignment horizontal="left" vertical="top" wrapText="1"/>
    </xf>
    <xf numFmtId="0" fontId="15" fillId="0" borderId="67" xfId="0" applyNumberFormat="1" applyFont="1" applyBorder="1" applyAlignment="1">
      <alignment horizontal="left" vertical="center" wrapText="1"/>
    </xf>
    <xf numFmtId="0" fontId="24" fillId="0" borderId="76" xfId="0" applyNumberFormat="1" applyFont="1" applyBorder="1" applyAlignment="1">
      <alignment horizontal="center" vertical="center" wrapText="1"/>
    </xf>
    <xf numFmtId="0" fontId="24" fillId="0" borderId="58" xfId="0" applyNumberFormat="1" applyFont="1" applyBorder="1" applyAlignment="1">
      <alignment horizontal="center" vertical="center" wrapText="1"/>
    </xf>
    <xf numFmtId="0" fontId="24" fillId="3" borderId="83" xfId="0" applyNumberFormat="1" applyFont="1" applyFill="1" applyBorder="1" applyAlignment="1">
      <alignment horizontal="center" wrapText="1"/>
    </xf>
    <xf numFmtId="0" fontId="30" fillId="0" borderId="69" xfId="0" applyNumberFormat="1" applyFont="1" applyBorder="1" applyAlignment="1">
      <alignment horizontal="center" wrapText="1"/>
    </xf>
    <xf numFmtId="0" fontId="30" fillId="0" borderId="26" xfId="0" applyNumberFormat="1" applyFont="1" applyBorder="1" applyAlignment="1">
      <alignment horizontal="center" wrapText="1"/>
    </xf>
    <xf numFmtId="0" fontId="30" fillId="0" borderId="67" xfId="0" applyNumberFormat="1" applyFont="1" applyBorder="1" applyAlignment="1">
      <alignment horizontal="center" wrapText="1"/>
    </xf>
    <xf numFmtId="0" fontId="30" fillId="0" borderId="67" xfId="0" applyNumberFormat="1" applyFont="1" applyBorder="1" applyAlignment="1">
      <alignment horizontal="center"/>
    </xf>
    <xf numFmtId="0" fontId="30" fillId="0" borderId="69" xfId="0" applyNumberFormat="1" applyFont="1" applyBorder="1" applyAlignment="1">
      <alignment horizontal="center"/>
    </xf>
    <xf numFmtId="0" fontId="30" fillId="0" borderId="26" xfId="0" applyNumberFormat="1" applyFont="1" applyBorder="1" applyAlignment="1">
      <alignment horizontal="center"/>
    </xf>
    <xf numFmtId="0" fontId="30" fillId="0" borderId="40" xfId="0" applyNumberFormat="1" applyFont="1" applyBorder="1" applyAlignment="1">
      <alignment horizontal="center"/>
    </xf>
    <xf numFmtId="0" fontId="30" fillId="0" borderId="37" xfId="0" applyNumberFormat="1" applyFont="1" applyBorder="1" applyAlignment="1">
      <alignment horizontal="center"/>
    </xf>
    <xf numFmtId="0" fontId="30" fillId="4" borderId="37" xfId="0" applyNumberFormat="1" applyFont="1" applyFill="1" applyBorder="1" applyAlignment="1">
      <alignment horizontal="center"/>
    </xf>
    <xf numFmtId="0" fontId="29" fillId="10" borderId="37" xfId="0" applyNumberFormat="1" applyFont="1" applyFill="1" applyBorder="1" applyAlignment="1">
      <alignment horizontal="center"/>
    </xf>
    <xf numFmtId="0" fontId="24" fillId="8" borderId="37" xfId="0" applyNumberFormat="1" applyFont="1" applyFill="1" applyBorder="1" applyAlignment="1">
      <alignment horizontal="center"/>
    </xf>
    <xf numFmtId="0" fontId="24" fillId="8" borderId="39" xfId="0" applyNumberFormat="1" applyFont="1" applyFill="1" applyBorder="1" applyAlignment="1">
      <alignment horizontal="center"/>
    </xf>
    <xf numFmtId="0" fontId="24" fillId="8" borderId="40" xfId="0" applyNumberFormat="1" applyFont="1" applyFill="1" applyBorder="1" applyAlignment="1">
      <alignment horizontal="center"/>
    </xf>
    <xf numFmtId="0" fontId="24" fillId="8" borderId="84" xfId="0" applyNumberFormat="1" applyFont="1" applyFill="1" applyBorder="1" applyAlignment="1">
      <alignment horizontal="center" wrapText="1"/>
    </xf>
    <xf numFmtId="0" fontId="27" fillId="5" borderId="4" xfId="0" applyNumberFormat="1" applyFont="1" applyFill="1" applyBorder="1" applyAlignment="1">
      <alignment horizontal="left" vertical="top" wrapText="1"/>
    </xf>
    <xf numFmtId="0" fontId="26" fillId="5" borderId="56" xfId="0" applyNumberFormat="1" applyFont="1" applyFill="1" applyBorder="1" applyAlignment="1">
      <alignment horizontal="left" vertical="center" wrapText="1"/>
    </xf>
    <xf numFmtId="0" fontId="24" fillId="5" borderId="56" xfId="0" applyNumberFormat="1" applyFont="1" applyFill="1" applyBorder="1" applyAlignment="1">
      <alignment horizontal="center" wrapText="1"/>
    </xf>
    <xf numFmtId="0" fontId="28" fillId="5" borderId="4" xfId="0" applyNumberFormat="1" applyFont="1" applyFill="1" applyBorder="1" applyAlignment="1">
      <alignment horizontal="center"/>
    </xf>
    <xf numFmtId="0" fontId="28" fillId="5" borderId="5" xfId="0" applyNumberFormat="1" applyFont="1" applyFill="1" applyBorder="1" applyAlignment="1">
      <alignment horizontal="center"/>
    </xf>
    <xf numFmtId="0" fontId="28" fillId="5" borderId="56" xfId="0" applyNumberFormat="1" applyFont="1" applyFill="1" applyBorder="1" applyAlignment="1">
      <alignment horizontal="center"/>
    </xf>
    <xf numFmtId="0" fontId="28" fillId="5" borderId="6" xfId="0" applyNumberFormat="1" applyFont="1" applyFill="1" applyBorder="1" applyAlignment="1">
      <alignment horizontal="center"/>
    </xf>
    <xf numFmtId="0" fontId="24" fillId="5" borderId="57" xfId="0" applyNumberFormat="1" applyFont="1" applyFill="1" applyBorder="1" applyAlignment="1">
      <alignment horizontal="center"/>
    </xf>
    <xf numFmtId="0" fontId="24" fillId="5" borderId="5" xfId="0" applyNumberFormat="1" applyFont="1" applyFill="1" applyBorder="1" applyAlignment="1">
      <alignment horizontal="center"/>
    </xf>
    <xf numFmtId="0" fontId="24" fillId="5" borderId="5" xfId="0" applyNumberFormat="1" applyFont="1" applyFill="1" applyBorder="1" applyAlignment="1">
      <alignment horizontal="center" wrapText="1"/>
    </xf>
    <xf numFmtId="0" fontId="24" fillId="5" borderId="6" xfId="0" applyNumberFormat="1" applyFont="1" applyFill="1" applyBorder="1" applyAlignment="1">
      <alignment horizontal="center" wrapText="1"/>
    </xf>
    <xf numFmtId="0" fontId="24" fillId="5" borderId="57" xfId="0" applyNumberFormat="1" applyFont="1" applyFill="1" applyBorder="1" applyAlignment="1">
      <alignment horizontal="center" wrapText="1"/>
    </xf>
    <xf numFmtId="0" fontId="24" fillId="5" borderId="85" xfId="0" applyNumberFormat="1" applyFont="1" applyFill="1" applyBorder="1" applyAlignment="1">
      <alignment horizontal="center" wrapText="1"/>
    </xf>
    <xf numFmtId="0" fontId="24" fillId="5" borderId="86" xfId="0" applyNumberFormat="1" applyFont="1" applyFill="1" applyBorder="1" applyAlignment="1">
      <alignment horizontal="center" wrapText="1"/>
    </xf>
    <xf numFmtId="0" fontId="24" fillId="3" borderId="87" xfId="0" applyNumberFormat="1" applyFont="1" applyFill="1" applyBorder="1" applyAlignment="1">
      <alignment horizontal="center" wrapText="1"/>
    </xf>
    <xf numFmtId="0" fontId="24" fillId="3" borderId="88" xfId="0" applyNumberFormat="1" applyFont="1" applyFill="1" applyBorder="1" applyAlignment="1">
      <alignment horizontal="center" wrapText="1"/>
    </xf>
    <xf numFmtId="0" fontId="9" fillId="5" borderId="87" xfId="0" applyNumberFormat="1" applyFont="1" applyFill="1" applyBorder="1" applyAlignment="1">
      <alignment horizontal="center" wrapText="1"/>
    </xf>
    <xf numFmtId="0" fontId="9" fillId="5" borderId="88" xfId="0" applyNumberFormat="1" applyFont="1" applyFill="1" applyBorder="1" applyAlignment="1">
      <alignment horizontal="center" wrapText="1"/>
    </xf>
    <xf numFmtId="0" fontId="9" fillId="5" borderId="86" xfId="0" applyNumberFormat="1" applyFont="1" applyFill="1" applyBorder="1" applyAlignment="1">
      <alignment horizontal="center" wrapText="1"/>
    </xf>
    <xf numFmtId="0" fontId="9" fillId="5" borderId="86" xfId="0" applyNumberFormat="1" applyFont="1" applyFill="1" applyBorder="1" applyAlignment="1">
      <alignment horizontal="center"/>
    </xf>
    <xf numFmtId="0" fontId="9" fillId="5" borderId="87" xfId="0" applyNumberFormat="1" applyFont="1" applyFill="1" applyBorder="1" applyAlignment="1">
      <alignment horizontal="center"/>
    </xf>
    <xf numFmtId="0" fontId="9" fillId="5" borderId="88" xfId="0" applyNumberFormat="1" applyFont="1" applyFill="1" applyBorder="1" applyAlignment="1">
      <alignment horizontal="center"/>
    </xf>
    <xf numFmtId="0" fontId="9" fillId="5" borderId="76" xfId="0" applyNumberFormat="1" applyFont="1" applyFill="1" applyBorder="1" applyAlignment="1">
      <alignment horizontal="center"/>
    </xf>
    <xf numFmtId="0" fontId="9" fillId="5" borderId="58" xfId="0" applyNumberFormat="1" applyFont="1" applyFill="1" applyBorder="1" applyAlignment="1">
      <alignment horizontal="center"/>
    </xf>
    <xf numFmtId="0" fontId="9" fillId="5" borderId="37" xfId="0" applyNumberFormat="1" applyFont="1" applyFill="1" applyBorder="1" applyAlignment="1">
      <alignment horizontal="center"/>
    </xf>
    <xf numFmtId="0" fontId="24" fillId="5" borderId="1" xfId="0" applyNumberFormat="1" applyFont="1" applyFill="1" applyBorder="1" applyAlignment="1">
      <alignment horizontal="center"/>
    </xf>
    <xf numFmtId="0" fontId="24" fillId="5" borderId="37" xfId="0" applyNumberFormat="1" applyFont="1" applyFill="1" applyBorder="1" applyAlignment="1">
      <alignment horizontal="center"/>
    </xf>
    <xf numFmtId="0" fontId="24" fillId="5" borderId="39" xfId="0" applyNumberFormat="1" applyFont="1" applyFill="1" applyBorder="1" applyAlignment="1">
      <alignment horizontal="center"/>
    </xf>
    <xf numFmtId="0" fontId="24" fillId="5" borderId="40" xfId="0" applyNumberFormat="1" applyFont="1" applyFill="1" applyBorder="1" applyAlignment="1">
      <alignment horizontal="center"/>
    </xf>
    <xf numFmtId="0" fontId="24" fillId="5" borderId="84" xfId="0" applyNumberFormat="1" applyFont="1" applyFill="1" applyBorder="1" applyAlignment="1">
      <alignment horizontal="center" wrapText="1"/>
    </xf>
    <xf numFmtId="0" fontId="15" fillId="5" borderId="11" xfId="0" applyNumberFormat="1" applyFont="1" applyFill="1" applyBorder="1" applyAlignment="1">
      <alignment horizontal="center" vertical="center"/>
    </xf>
    <xf numFmtId="0" fontId="15" fillId="5" borderId="80" xfId="0" applyNumberFormat="1" applyFont="1" applyFill="1" applyBorder="1" applyAlignment="1">
      <alignment horizontal="center" vertical="center"/>
    </xf>
    <xf numFmtId="0" fontId="15" fillId="5" borderId="41" xfId="0" applyNumberFormat="1" applyFont="1" applyFill="1" applyBorder="1" applyAlignment="1">
      <alignment horizontal="center" vertical="center"/>
    </xf>
    <xf numFmtId="0" fontId="9" fillId="0" borderId="83" xfId="0" applyNumberFormat="1" applyFont="1" applyBorder="1"/>
    <xf numFmtId="0" fontId="15" fillId="0" borderId="43" xfId="0" applyNumberFormat="1" applyFont="1" applyBorder="1" applyAlignment="1">
      <alignment horizontal="left" vertical="center" wrapText="1"/>
    </xf>
    <xf numFmtId="0" fontId="24" fillId="0" borderId="63" xfId="0" applyNumberFormat="1" applyFont="1" applyBorder="1" applyAlignment="1">
      <alignment horizontal="center" vertical="center" wrapText="1"/>
    </xf>
    <xf numFmtId="0" fontId="24" fillId="0" borderId="24" xfId="0" applyNumberFormat="1" applyFont="1" applyBorder="1" applyAlignment="1">
      <alignment horizontal="center" vertical="center" wrapText="1"/>
    </xf>
    <xf numFmtId="0" fontId="34" fillId="4" borderId="20" xfId="0" applyNumberFormat="1" applyFont="1" applyFill="1" applyBorder="1" applyAlignment="1">
      <alignment horizontal="center" vertical="center" wrapText="1"/>
    </xf>
    <xf numFmtId="0" fontId="29" fillId="3" borderId="22" xfId="0" applyNumberFormat="1" applyFont="1" applyFill="1" applyBorder="1" applyAlignment="1">
      <alignment horizontal="center" wrapText="1"/>
    </xf>
    <xf numFmtId="0" fontId="30" fillId="0" borderId="22" xfId="0" applyNumberFormat="1" applyFont="1" applyBorder="1" applyAlignment="1">
      <alignment horizontal="center" wrapText="1"/>
    </xf>
    <xf numFmtId="0" fontId="30" fillId="0" borderId="19" xfId="0" applyNumberFormat="1" applyFont="1" applyBorder="1" applyAlignment="1">
      <alignment horizontal="center" wrapText="1"/>
    </xf>
    <xf numFmtId="0" fontId="30" fillId="0" borderId="20" xfId="0" applyNumberFormat="1" applyFont="1" applyBorder="1" applyAlignment="1">
      <alignment horizontal="center" wrapText="1"/>
    </xf>
    <xf numFmtId="0" fontId="30" fillId="0" borderId="20" xfId="0" applyNumberFormat="1" applyFont="1" applyBorder="1" applyAlignment="1">
      <alignment horizontal="center"/>
    </xf>
    <xf numFmtId="0" fontId="30" fillId="0" borderId="22" xfId="0" applyNumberFormat="1" applyFont="1" applyBorder="1" applyAlignment="1">
      <alignment horizontal="center"/>
    </xf>
    <xf numFmtId="0" fontId="30" fillId="0" borderId="19" xfId="0" applyNumberFormat="1" applyFont="1" applyBorder="1" applyAlignment="1">
      <alignment horizontal="center"/>
    </xf>
    <xf numFmtId="0" fontId="34" fillId="7" borderId="28" xfId="0" applyNumberFormat="1" applyFont="1" applyFill="1" applyBorder="1" applyAlignment="1">
      <alignment horizontal="center"/>
    </xf>
    <xf numFmtId="0" fontId="35" fillId="0" borderId="42" xfId="0" applyNumberFormat="1" applyFont="1" applyBorder="1" applyAlignment="1">
      <alignment horizontal="center"/>
    </xf>
    <xf numFmtId="0" fontId="35" fillId="0" borderId="43" xfId="0" applyNumberFormat="1" applyFont="1" applyBorder="1" applyAlignment="1">
      <alignment horizontal="center"/>
    </xf>
    <xf numFmtId="0" fontId="35" fillId="0" borderId="44" xfId="0" applyNumberFormat="1" applyFont="1" applyBorder="1" applyAlignment="1">
      <alignment horizontal="center"/>
    </xf>
    <xf numFmtId="0" fontId="35" fillId="0" borderId="45" xfId="0" applyNumberFormat="1" applyFont="1" applyBorder="1" applyAlignment="1">
      <alignment horizontal="center"/>
    </xf>
    <xf numFmtId="0" fontId="29" fillId="0" borderId="45" xfId="0" applyNumberFormat="1" applyFont="1" applyBorder="1" applyAlignment="1">
      <alignment horizontal="center" wrapText="1"/>
    </xf>
    <xf numFmtId="0" fontId="29" fillId="0" borderId="49" xfId="0" applyNumberFormat="1" applyFont="1" applyBorder="1" applyAlignment="1">
      <alignment horizontal="center" wrapText="1"/>
    </xf>
    <xf numFmtId="0" fontId="29" fillId="0" borderId="44" xfId="0" applyNumberFormat="1" applyFont="1" applyBorder="1" applyAlignment="1">
      <alignment horizontal="center" wrapText="1"/>
    </xf>
    <xf numFmtId="0" fontId="29" fillId="0" borderId="42" xfId="0" applyNumberFormat="1" applyFont="1" applyBorder="1" applyAlignment="1">
      <alignment horizontal="center" wrapText="1"/>
    </xf>
    <xf numFmtId="0" fontId="31" fillId="3" borderId="45" xfId="0" applyNumberFormat="1" applyFont="1" applyFill="1" applyBorder="1" applyAlignment="1">
      <alignment horizontal="center" wrapText="1"/>
    </xf>
    <xf numFmtId="0" fontId="24" fillId="0" borderId="28" xfId="0" applyNumberFormat="1" applyFont="1" applyBorder="1" applyAlignment="1">
      <alignment horizontal="center"/>
    </xf>
    <xf numFmtId="0" fontId="27" fillId="0" borderId="73" xfId="0" applyNumberFormat="1" applyFont="1" applyBorder="1" applyAlignment="1">
      <alignment horizontal="left" vertical="top" wrapText="1"/>
    </xf>
    <xf numFmtId="0" fontId="15" fillId="0" borderId="73" xfId="0" applyNumberFormat="1" applyFont="1" applyBorder="1" applyAlignment="1">
      <alignment horizontal="left" vertical="center" wrapText="1"/>
    </xf>
    <xf numFmtId="0" fontId="24" fillId="0" borderId="73" xfId="0" applyNumberFormat="1" applyFont="1" applyBorder="1" applyAlignment="1">
      <alignment horizontal="left" vertical="center" wrapText="1"/>
    </xf>
    <xf numFmtId="0" fontId="35" fillId="0" borderId="81" xfId="0" applyNumberFormat="1" applyFont="1" applyBorder="1" applyAlignment="1">
      <alignment horizontal="center"/>
    </xf>
    <xf numFmtId="0" fontId="35" fillId="0" borderId="73" xfId="0" applyNumberFormat="1" applyFont="1" applyBorder="1" applyAlignment="1">
      <alignment horizontal="center"/>
    </xf>
    <xf numFmtId="0" fontId="35" fillId="0" borderId="75" xfId="0" applyNumberFormat="1" applyFont="1" applyBorder="1" applyAlignment="1">
      <alignment horizontal="center"/>
    </xf>
    <xf numFmtId="0" fontId="35" fillId="0" borderId="79" xfId="0" applyNumberFormat="1" applyFont="1" applyBorder="1" applyAlignment="1">
      <alignment horizontal="center"/>
    </xf>
    <xf numFmtId="0" fontId="29" fillId="0" borderId="78" xfId="0" applyNumberFormat="1" applyFont="1" applyBorder="1" applyAlignment="1">
      <alignment horizontal="center"/>
    </xf>
    <xf numFmtId="0" fontId="29" fillId="0" borderId="73" xfId="0" applyNumberFormat="1" applyFont="1" applyBorder="1" applyAlignment="1">
      <alignment horizontal="center"/>
    </xf>
    <xf numFmtId="0" fontId="29" fillId="0" borderId="79" xfId="0" applyNumberFormat="1" applyFont="1" applyBorder="1" applyAlignment="1">
      <alignment horizontal="center" wrapText="1"/>
    </xf>
    <xf numFmtId="0" fontId="29" fillId="0" borderId="78" xfId="0" applyNumberFormat="1" applyFont="1" applyBorder="1" applyAlignment="1">
      <alignment horizontal="center" wrapText="1"/>
    </xf>
    <xf numFmtId="0" fontId="29" fillId="0" borderId="73" xfId="0" applyNumberFormat="1" applyFont="1" applyBorder="1" applyAlignment="1">
      <alignment horizontal="center" wrapText="1"/>
    </xf>
    <xf numFmtId="0" fontId="29" fillId="0" borderId="75" xfId="0" applyNumberFormat="1" applyFont="1" applyBorder="1" applyAlignment="1">
      <alignment horizontal="center" wrapText="1"/>
    </xf>
    <xf numFmtId="0" fontId="29" fillId="0" borderId="81" xfId="0" applyNumberFormat="1" applyFont="1" applyBorder="1" applyAlignment="1">
      <alignment horizontal="center" wrapText="1"/>
    </xf>
    <xf numFmtId="0" fontId="29" fillId="3" borderId="79" xfId="0" applyNumberFormat="1" applyFont="1" applyFill="1" applyBorder="1" applyAlignment="1">
      <alignment horizontal="center" wrapText="1"/>
    </xf>
    <xf numFmtId="0" fontId="30" fillId="0" borderId="79" xfId="0" applyNumberFormat="1" applyFont="1" applyBorder="1" applyAlignment="1">
      <alignment horizontal="center" wrapText="1"/>
    </xf>
    <xf numFmtId="0" fontId="30" fillId="0" borderId="78" xfId="0" applyNumberFormat="1" applyFont="1" applyBorder="1" applyAlignment="1">
      <alignment horizontal="center" wrapText="1"/>
    </xf>
    <xf numFmtId="0" fontId="30" fillId="0" borderId="73" xfId="0" applyNumberFormat="1" applyFont="1" applyBorder="1" applyAlignment="1">
      <alignment horizontal="center" wrapText="1"/>
    </xf>
    <xf numFmtId="0" fontId="30" fillId="0" borderId="73" xfId="0" applyNumberFormat="1" applyFont="1" applyBorder="1" applyAlignment="1">
      <alignment horizontal="center"/>
    </xf>
    <xf numFmtId="0" fontId="30" fillId="0" borderId="79" xfId="0" applyNumberFormat="1" applyFont="1" applyBorder="1" applyAlignment="1">
      <alignment horizontal="center"/>
    </xf>
    <xf numFmtId="0" fontId="30" fillId="0" borderId="78" xfId="0" applyNumberFormat="1" applyFont="1" applyBorder="1" applyAlignment="1">
      <alignment horizontal="center"/>
    </xf>
    <xf numFmtId="0" fontId="30" fillId="0" borderId="81" xfId="0" applyNumberFormat="1" applyFont="1" applyBorder="1" applyAlignment="1">
      <alignment horizontal="center"/>
    </xf>
    <xf numFmtId="0" fontId="14" fillId="5" borderId="4" xfId="0" applyNumberFormat="1" applyFont="1" applyFill="1" applyBorder="1" applyAlignment="1">
      <alignment horizontal="left" vertical="top" wrapText="1"/>
    </xf>
    <xf numFmtId="0" fontId="26" fillId="6" borderId="5" xfId="0" applyNumberFormat="1" applyFont="1" applyFill="1" applyBorder="1" applyAlignment="1">
      <alignment horizontal="left" vertical="center" wrapText="1"/>
    </xf>
    <xf numFmtId="0" fontId="15" fillId="5" borderId="56" xfId="0" applyNumberFormat="1" applyFont="1" applyFill="1" applyBorder="1" applyAlignment="1">
      <alignment horizontal="center" wrapText="1"/>
    </xf>
    <xf numFmtId="0" fontId="36" fillId="5" borderId="4" xfId="0" applyNumberFormat="1" applyFont="1" applyFill="1" applyBorder="1" applyAlignment="1">
      <alignment horizontal="center"/>
    </xf>
    <xf numFmtId="0" fontId="36" fillId="5" borderId="5" xfId="0" applyNumberFormat="1" applyFont="1" applyFill="1" applyBorder="1" applyAlignment="1">
      <alignment horizontal="center"/>
    </xf>
    <xf numFmtId="0" fontId="36" fillId="5" borderId="56" xfId="0" applyNumberFormat="1" applyFont="1" applyFill="1" applyBorder="1" applyAlignment="1">
      <alignment horizontal="center"/>
    </xf>
    <xf numFmtId="0" fontId="36" fillId="5" borderId="6" xfId="0" applyNumberFormat="1" applyFont="1" applyFill="1" applyBorder="1" applyAlignment="1">
      <alignment horizontal="center"/>
    </xf>
    <xf numFmtId="0" fontId="15" fillId="5" borderId="57" xfId="0" applyNumberFormat="1" applyFont="1" applyFill="1" applyBorder="1" applyAlignment="1">
      <alignment horizontal="center"/>
    </xf>
    <xf numFmtId="0" fontId="15" fillId="5" borderId="5" xfId="0" applyNumberFormat="1" applyFont="1" applyFill="1" applyBorder="1" applyAlignment="1">
      <alignment horizontal="center"/>
    </xf>
    <xf numFmtId="0" fontId="15" fillId="5" borderId="5" xfId="0" applyNumberFormat="1" applyFont="1" applyFill="1" applyBorder="1" applyAlignment="1">
      <alignment horizontal="center" wrapText="1"/>
    </xf>
    <xf numFmtId="0" fontId="15" fillId="5" borderId="6" xfId="0" applyNumberFormat="1" applyFont="1" applyFill="1" applyBorder="1" applyAlignment="1">
      <alignment horizontal="center" wrapText="1"/>
    </xf>
    <xf numFmtId="0" fontId="15" fillId="5" borderId="57" xfId="0" applyNumberFormat="1" applyFont="1" applyFill="1" applyBorder="1" applyAlignment="1">
      <alignment horizontal="center" wrapText="1"/>
    </xf>
    <xf numFmtId="0" fontId="15" fillId="5" borderId="4" xfId="0" applyNumberFormat="1" applyFont="1" applyFill="1" applyBorder="1" applyAlignment="1">
      <alignment horizontal="center" wrapText="1"/>
    </xf>
    <xf numFmtId="0" fontId="15" fillId="3" borderId="6" xfId="0" applyNumberFormat="1" applyFont="1" applyFill="1" applyBorder="1" applyAlignment="1">
      <alignment horizontal="center" wrapText="1"/>
    </xf>
    <xf numFmtId="0" fontId="15" fillId="3" borderId="57" xfId="0" applyNumberFormat="1" applyFont="1" applyFill="1" applyBorder="1" applyAlignment="1">
      <alignment horizontal="center" wrapText="1"/>
    </xf>
    <xf numFmtId="0" fontId="10" fillId="5" borderId="56" xfId="0" applyNumberFormat="1" applyFont="1" applyFill="1" applyBorder="1" applyAlignment="1">
      <alignment horizontal="center" wrapText="1"/>
    </xf>
    <xf numFmtId="0" fontId="10" fillId="5" borderId="4" xfId="0" applyNumberFormat="1" applyFont="1" applyFill="1" applyBorder="1" applyAlignment="1">
      <alignment horizontal="center" wrapText="1"/>
    </xf>
    <xf numFmtId="0" fontId="10" fillId="5" borderId="5" xfId="0" applyNumberFormat="1" applyFont="1" applyFill="1" applyBorder="1" applyAlignment="1">
      <alignment horizontal="center" wrapText="1"/>
    </xf>
    <xf numFmtId="0" fontId="10" fillId="5" borderId="6" xfId="0" applyNumberFormat="1" applyFont="1" applyFill="1" applyBorder="1" applyAlignment="1">
      <alignment horizontal="center" wrapText="1"/>
    </xf>
    <xf numFmtId="0" fontId="10" fillId="5" borderId="57" xfId="0" applyNumberFormat="1" applyFont="1" applyFill="1" applyBorder="1" applyAlignment="1">
      <alignment horizontal="center" wrapText="1"/>
    </xf>
    <xf numFmtId="0" fontId="10" fillId="5" borderId="5" xfId="0" applyNumberFormat="1" applyFont="1" applyFill="1" applyBorder="1" applyAlignment="1">
      <alignment horizontal="center"/>
    </xf>
    <xf numFmtId="0" fontId="10" fillId="5" borderId="56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0" fontId="10" fillId="5" borderId="6" xfId="0" applyNumberFormat="1" applyFont="1" applyFill="1" applyBorder="1" applyAlignment="1">
      <alignment horizontal="center"/>
    </xf>
    <xf numFmtId="0" fontId="10" fillId="5" borderId="57" xfId="0" applyNumberFormat="1" applyFont="1" applyFill="1" applyBorder="1" applyAlignment="1">
      <alignment horizontal="center"/>
    </xf>
    <xf numFmtId="0" fontId="15" fillId="5" borderId="7" xfId="0" applyNumberFormat="1" applyFont="1" applyFill="1" applyBorder="1" applyAlignment="1">
      <alignment horizontal="center"/>
    </xf>
    <xf numFmtId="0" fontId="15" fillId="5" borderId="6" xfId="0" applyNumberFormat="1" applyFont="1" applyFill="1" applyBorder="1" applyAlignment="1">
      <alignment horizontal="center"/>
    </xf>
    <xf numFmtId="0" fontId="15" fillId="5" borderId="4" xfId="0" applyNumberFormat="1" applyFont="1" applyFill="1" applyBorder="1" applyAlignment="1">
      <alignment horizontal="center"/>
    </xf>
    <xf numFmtId="0" fontId="15" fillId="5" borderId="8" xfId="0" applyNumberFormat="1" applyFont="1" applyFill="1" applyBorder="1" applyAlignment="1">
      <alignment horizontal="center" vertical="center"/>
    </xf>
    <xf numFmtId="0" fontId="10" fillId="0" borderId="83" xfId="0" applyNumberFormat="1" applyFont="1" applyBorder="1"/>
    <xf numFmtId="0" fontId="37" fillId="0" borderId="0" xfId="0" applyNumberFormat="1" applyFont="1" applyAlignment="1">
      <alignment horizontal="center" vertical="center"/>
    </xf>
    <xf numFmtId="0" fontId="27" fillId="8" borderId="24" xfId="0" applyNumberFormat="1" applyFont="1" applyFill="1" applyBorder="1" applyAlignment="1">
      <alignment horizontal="left" vertical="top" wrapText="1"/>
    </xf>
    <xf numFmtId="0" fontId="15" fillId="8" borderId="20" xfId="0" applyNumberFormat="1" applyFont="1" applyFill="1" applyBorder="1" applyAlignment="1">
      <alignment horizontal="left" vertical="center" wrapText="1"/>
    </xf>
    <xf numFmtId="0" fontId="15" fillId="8" borderId="20" xfId="0" applyNumberFormat="1" applyFont="1" applyFill="1" applyBorder="1" applyAlignment="1">
      <alignment horizontal="left" vertical="top" wrapText="1" indent="1"/>
    </xf>
    <xf numFmtId="0" fontId="28" fillId="8" borderId="24" xfId="0" applyNumberFormat="1" applyFont="1" applyFill="1" applyBorder="1" applyAlignment="1">
      <alignment horizontal="center"/>
    </xf>
    <xf numFmtId="0" fontId="28" fillId="8" borderId="20" xfId="0" applyNumberFormat="1" applyFont="1" applyFill="1" applyBorder="1" applyAlignment="1">
      <alignment horizontal="center"/>
    </xf>
    <xf numFmtId="0" fontId="28" fillId="8" borderId="22" xfId="0" applyNumberFormat="1" applyFont="1" applyFill="1" applyBorder="1" applyAlignment="1">
      <alignment horizontal="center"/>
    </xf>
    <xf numFmtId="0" fontId="24" fillId="8" borderId="19" xfId="0" applyNumberFormat="1" applyFont="1" applyFill="1" applyBorder="1" applyAlignment="1">
      <alignment horizontal="center"/>
    </xf>
    <xf numFmtId="0" fontId="24" fillId="8" borderId="20" xfId="0" applyNumberFormat="1" applyFont="1" applyFill="1" applyBorder="1" applyAlignment="1">
      <alignment horizontal="center" wrapText="1"/>
    </xf>
    <xf numFmtId="0" fontId="24" fillId="8" borderId="24" xfId="0" applyNumberFormat="1" applyFont="1" applyFill="1" applyBorder="1" applyAlignment="1">
      <alignment horizontal="center" wrapText="1"/>
    </xf>
    <xf numFmtId="0" fontId="24" fillId="8" borderId="22" xfId="0" applyNumberFormat="1" applyFont="1" applyFill="1" applyBorder="1" applyAlignment="1">
      <alignment horizontal="center" wrapText="1"/>
    </xf>
    <xf numFmtId="0" fontId="24" fillId="3" borderId="22" xfId="0" applyNumberFormat="1" applyFont="1" applyFill="1" applyBorder="1" applyAlignment="1">
      <alignment horizontal="center" wrapText="1"/>
    </xf>
    <xf numFmtId="0" fontId="9" fillId="8" borderId="63" xfId="0" applyNumberFormat="1" applyFont="1" applyFill="1" applyBorder="1" applyAlignment="1">
      <alignment horizontal="center" wrapText="1"/>
    </xf>
    <xf numFmtId="0" fontId="9" fillId="8" borderId="24" xfId="0" applyNumberFormat="1" applyFont="1" applyFill="1" applyBorder="1" applyAlignment="1">
      <alignment horizontal="center" wrapText="1"/>
    </xf>
    <xf numFmtId="0" fontId="9" fillId="8" borderId="20" xfId="0" applyNumberFormat="1" applyFont="1" applyFill="1" applyBorder="1" applyAlignment="1">
      <alignment horizontal="center" wrapText="1"/>
    </xf>
    <xf numFmtId="0" fontId="9" fillId="8" borderId="22" xfId="0" applyNumberFormat="1" applyFont="1" applyFill="1" applyBorder="1" applyAlignment="1">
      <alignment horizontal="center" wrapText="1"/>
    </xf>
    <xf numFmtId="0" fontId="9" fillId="8" borderId="19" xfId="0" applyNumberFormat="1" applyFont="1" applyFill="1" applyBorder="1" applyAlignment="1">
      <alignment horizontal="center" wrapText="1"/>
    </xf>
    <xf numFmtId="0" fontId="9" fillId="8" borderId="20" xfId="0" applyNumberFormat="1" applyFont="1" applyFill="1" applyBorder="1" applyAlignment="1">
      <alignment horizontal="center"/>
    </xf>
    <xf numFmtId="0" fontId="9" fillId="8" borderId="63" xfId="0" applyNumberFormat="1" applyFont="1" applyFill="1" applyBorder="1" applyAlignment="1">
      <alignment horizontal="center"/>
    </xf>
    <xf numFmtId="0" fontId="9" fillId="8" borderId="24" xfId="0" applyNumberFormat="1" applyFont="1" applyFill="1" applyBorder="1" applyAlignment="1">
      <alignment horizontal="center"/>
    </xf>
    <xf numFmtId="0" fontId="9" fillId="8" borderId="22" xfId="0" applyNumberFormat="1" applyFont="1" applyFill="1" applyBorder="1" applyAlignment="1">
      <alignment horizontal="center"/>
    </xf>
    <xf numFmtId="0" fontId="9" fillId="8" borderId="19" xfId="0" applyNumberFormat="1" applyFont="1" applyFill="1" applyBorder="1" applyAlignment="1">
      <alignment horizontal="center"/>
    </xf>
    <xf numFmtId="0" fontId="15" fillId="8" borderId="63" xfId="0" applyNumberFormat="1" applyFont="1" applyFill="1" applyBorder="1" applyAlignment="1">
      <alignment horizontal="center" vertical="center"/>
    </xf>
    <xf numFmtId="0" fontId="15" fillId="8" borderId="65" xfId="0" applyNumberFormat="1" applyFont="1" applyFill="1" applyBorder="1" applyAlignment="1">
      <alignment horizontal="center" vertical="center"/>
    </xf>
    <xf numFmtId="0" fontId="15" fillId="8" borderId="89" xfId="0" applyNumberFormat="1" applyFont="1" applyFill="1" applyBorder="1" applyAlignment="1">
      <alignment horizontal="center" vertical="center"/>
    </xf>
    <xf numFmtId="0" fontId="27" fillId="0" borderId="25" xfId="0" applyNumberFormat="1" applyFont="1" applyBorder="1" applyAlignment="1">
      <alignment horizontal="left" vertical="center" wrapText="1"/>
    </xf>
    <xf numFmtId="0" fontId="24" fillId="4" borderId="67" xfId="0" applyNumberFormat="1" applyFont="1" applyFill="1" applyBorder="1" applyAlignment="1">
      <alignment horizontal="left" vertical="top" wrapText="1"/>
    </xf>
    <xf numFmtId="0" fontId="24" fillId="4" borderId="67" xfId="0" applyNumberFormat="1" applyFont="1" applyFill="1" applyBorder="1" applyAlignment="1">
      <alignment vertical="top" wrapText="1"/>
    </xf>
    <xf numFmtId="0" fontId="24" fillId="0" borderId="28" xfId="0" applyNumberFormat="1" applyFont="1" applyBorder="1" applyAlignment="1">
      <alignment horizontal="center" wrapText="1"/>
    </xf>
    <xf numFmtId="0" fontId="35" fillId="0" borderId="25" xfId="0" applyNumberFormat="1" applyFont="1" applyBorder="1" applyAlignment="1">
      <alignment horizontal="center"/>
    </xf>
    <xf numFmtId="0" fontId="35" fillId="0" borderId="67" xfId="0" applyNumberFormat="1" applyFont="1" applyBorder="1" applyAlignment="1">
      <alignment horizontal="center"/>
    </xf>
    <xf numFmtId="0" fontId="35" fillId="0" borderId="68" xfId="0" applyNumberFormat="1" applyFont="1" applyBorder="1" applyAlignment="1">
      <alignment horizontal="center"/>
    </xf>
    <xf numFmtId="0" fontId="35" fillId="0" borderId="69" xfId="0" applyNumberFormat="1" applyFont="1" applyBorder="1" applyAlignment="1">
      <alignment horizontal="center"/>
    </xf>
    <xf numFmtId="0" fontId="29" fillId="0" borderId="26" xfId="0" applyNumberFormat="1" applyFont="1" applyBorder="1" applyAlignment="1">
      <alignment horizontal="center"/>
    </xf>
    <xf numFmtId="0" fontId="29" fillId="0" borderId="67" xfId="0" applyNumberFormat="1" applyFont="1" applyBorder="1" applyAlignment="1">
      <alignment horizontal="center"/>
    </xf>
    <xf numFmtId="0" fontId="29" fillId="0" borderId="68" xfId="0" applyNumberFormat="1" applyFont="1" applyBorder="1" applyAlignment="1">
      <alignment horizontal="center" wrapText="1"/>
    </xf>
    <xf numFmtId="0" fontId="29" fillId="0" borderId="25" xfId="0" applyNumberFormat="1" applyFont="1" applyBorder="1" applyAlignment="1">
      <alignment horizontal="center" wrapText="1"/>
    </xf>
    <xf numFmtId="0" fontId="29" fillId="3" borderId="69" xfId="0" applyNumberFormat="1" applyFont="1" applyFill="1" applyBorder="1" applyAlignment="1">
      <alignment horizontal="center" wrapText="1"/>
    </xf>
    <xf numFmtId="0" fontId="30" fillId="0" borderId="68" xfId="0" applyNumberFormat="1" applyFont="1" applyBorder="1" applyAlignment="1">
      <alignment horizontal="center" wrapText="1"/>
    </xf>
    <xf numFmtId="0" fontId="30" fillId="0" borderId="25" xfId="0" applyNumberFormat="1" applyFont="1" applyBorder="1" applyAlignment="1">
      <alignment horizontal="center" wrapText="1"/>
    </xf>
    <xf numFmtId="0" fontId="30" fillId="0" borderId="68" xfId="0" applyNumberFormat="1" applyFont="1" applyBorder="1" applyAlignment="1">
      <alignment horizontal="center"/>
    </xf>
    <xf numFmtId="0" fontId="30" fillId="0" borderId="25" xfId="0" applyNumberFormat="1" applyFont="1" applyBorder="1" applyAlignment="1">
      <alignment horizontal="center"/>
    </xf>
    <xf numFmtId="0" fontId="24" fillId="8" borderId="69" xfId="0" applyNumberFormat="1" applyFont="1" applyFill="1" applyBorder="1" applyAlignment="1">
      <alignment horizontal="center" wrapText="1"/>
    </xf>
    <xf numFmtId="0" fontId="15" fillId="0" borderId="27" xfId="0" applyNumberFormat="1" applyFont="1" applyBorder="1" applyAlignment="1">
      <alignment horizontal="center" vertical="center"/>
    </xf>
    <xf numFmtId="0" fontId="30" fillId="4" borderId="68" xfId="0" applyNumberFormat="1" applyFont="1" applyFill="1" applyBorder="1" applyAlignment="1">
      <alignment horizontal="center" wrapText="1"/>
    </xf>
    <xf numFmtId="0" fontId="30" fillId="4" borderId="25" xfId="0" applyNumberFormat="1" applyFont="1" applyFill="1" applyBorder="1" applyAlignment="1">
      <alignment horizontal="center" wrapText="1"/>
    </xf>
    <xf numFmtId="0" fontId="30" fillId="13" borderId="67" xfId="0" applyNumberFormat="1" applyFont="1" applyFill="1" applyBorder="1" applyAlignment="1">
      <alignment horizontal="center" wrapText="1"/>
    </xf>
    <xf numFmtId="0" fontId="30" fillId="13" borderId="69" xfId="0" applyNumberFormat="1" applyFont="1" applyFill="1" applyBorder="1" applyAlignment="1">
      <alignment horizontal="center" wrapText="1"/>
    </xf>
    <xf numFmtId="0" fontId="30" fillId="13" borderId="26" xfId="0" applyNumberFormat="1" applyFont="1" applyFill="1" applyBorder="1" applyAlignment="1">
      <alignment horizontal="center" wrapText="1"/>
    </xf>
    <xf numFmtId="0" fontId="30" fillId="13" borderId="67" xfId="0" applyNumberFormat="1" applyFont="1" applyFill="1" applyBorder="1" applyAlignment="1">
      <alignment horizontal="center"/>
    </xf>
    <xf numFmtId="0" fontId="30" fillId="13" borderId="68" xfId="0" applyNumberFormat="1" applyFont="1" applyFill="1" applyBorder="1" applyAlignment="1">
      <alignment horizontal="center"/>
    </xf>
    <xf numFmtId="0" fontId="30" fillId="13" borderId="25" xfId="0" applyNumberFormat="1" applyFont="1" applyFill="1" applyBorder="1" applyAlignment="1">
      <alignment horizontal="center"/>
    </xf>
    <xf numFmtId="0" fontId="30" fillId="13" borderId="69" xfId="0" applyNumberFormat="1" applyFont="1" applyFill="1" applyBorder="1" applyAlignment="1">
      <alignment horizontal="center"/>
    </xf>
    <xf numFmtId="0" fontId="30" fillId="13" borderId="26" xfId="0" applyNumberFormat="1" applyFont="1" applyFill="1" applyBorder="1" applyAlignment="1">
      <alignment horizontal="center"/>
    </xf>
    <xf numFmtId="0" fontId="27" fillId="8" borderId="25" xfId="0" applyNumberFormat="1" applyFont="1" applyFill="1" applyBorder="1" applyAlignment="1">
      <alignment horizontal="left" vertical="center" wrapText="1"/>
    </xf>
    <xf numFmtId="0" fontId="15" fillId="8" borderId="43" xfId="0" applyNumberFormat="1" applyFont="1" applyFill="1" applyBorder="1" applyAlignment="1">
      <alignment horizontal="left" vertical="center" wrapText="1"/>
    </xf>
    <xf numFmtId="0" fontId="15" fillId="8" borderId="67" xfId="0" applyNumberFormat="1" applyFont="1" applyFill="1" applyBorder="1" applyAlignment="1">
      <alignment horizontal="left" vertical="center" wrapText="1"/>
    </xf>
    <xf numFmtId="0" fontId="24" fillId="8" borderId="28" xfId="0" applyNumberFormat="1" applyFont="1" applyFill="1" applyBorder="1" applyAlignment="1">
      <alignment horizontal="center" wrapText="1"/>
    </xf>
    <xf numFmtId="0" fontId="35" fillId="8" borderId="25" xfId="0" applyNumberFormat="1" applyFont="1" applyFill="1" applyBorder="1" applyAlignment="1">
      <alignment horizontal="center"/>
    </xf>
    <xf numFmtId="0" fontId="35" fillId="8" borderId="67" xfId="0" applyNumberFormat="1" applyFont="1" applyFill="1" applyBorder="1" applyAlignment="1">
      <alignment horizontal="center"/>
    </xf>
    <xf numFmtId="0" fontId="35" fillId="8" borderId="68" xfId="0" applyNumberFormat="1" applyFont="1" applyFill="1" applyBorder="1" applyAlignment="1">
      <alignment horizontal="center"/>
    </xf>
    <xf numFmtId="0" fontId="35" fillId="8" borderId="69" xfId="0" applyNumberFormat="1" applyFont="1" applyFill="1" applyBorder="1" applyAlignment="1">
      <alignment horizontal="center"/>
    </xf>
    <xf numFmtId="0" fontId="29" fillId="8" borderId="49" xfId="0" applyNumberFormat="1" applyFont="1" applyFill="1" applyBorder="1" applyAlignment="1">
      <alignment horizontal="center"/>
    </xf>
    <xf numFmtId="0" fontId="29" fillId="8" borderId="43" xfId="0" applyNumberFormat="1" applyFont="1" applyFill="1" applyBorder="1" applyAlignment="1">
      <alignment horizontal="center"/>
    </xf>
    <xf numFmtId="0" fontId="29" fillId="8" borderId="43" xfId="0" applyNumberFormat="1" applyFont="1" applyFill="1" applyBorder="1" applyAlignment="1">
      <alignment horizontal="center" wrapText="1"/>
    </xf>
    <xf numFmtId="0" fontId="29" fillId="8" borderId="44" xfId="0" applyNumberFormat="1" applyFont="1" applyFill="1" applyBorder="1" applyAlignment="1">
      <alignment horizontal="center" wrapText="1"/>
    </xf>
    <xf numFmtId="0" fontId="29" fillId="8" borderId="42" xfId="0" applyNumberFormat="1" applyFont="1" applyFill="1" applyBorder="1" applyAlignment="1">
      <alignment horizontal="center" wrapText="1"/>
    </xf>
    <xf numFmtId="0" fontId="29" fillId="8" borderId="45" xfId="0" applyNumberFormat="1" applyFont="1" applyFill="1" applyBorder="1" applyAlignment="1">
      <alignment horizontal="center" wrapText="1"/>
    </xf>
    <xf numFmtId="0" fontId="29" fillId="3" borderId="45" xfId="0" applyNumberFormat="1" applyFont="1" applyFill="1" applyBorder="1" applyAlignment="1">
      <alignment horizontal="center" wrapText="1"/>
    </xf>
    <xf numFmtId="0" fontId="29" fillId="8" borderId="49" xfId="0" applyNumberFormat="1" applyFont="1" applyFill="1" applyBorder="1" applyAlignment="1">
      <alignment horizontal="center" wrapText="1"/>
    </xf>
    <xf numFmtId="0" fontId="29" fillId="8" borderId="44" xfId="0" applyNumberFormat="1" applyFont="1" applyFill="1" applyBorder="1" applyAlignment="1">
      <alignment horizontal="center"/>
    </xf>
    <xf numFmtId="0" fontId="29" fillId="8" borderId="42" xfId="0" applyNumberFormat="1" applyFont="1" applyFill="1" applyBorder="1" applyAlignment="1">
      <alignment horizontal="center"/>
    </xf>
    <xf numFmtId="0" fontId="29" fillId="8" borderId="45" xfId="0" applyNumberFormat="1" applyFont="1" applyFill="1" applyBorder="1" applyAlignment="1">
      <alignment horizontal="center"/>
    </xf>
    <xf numFmtId="0" fontId="30" fillId="8" borderId="25" xfId="0" applyNumberFormat="1" applyFont="1" applyFill="1" applyBorder="1" applyAlignment="1">
      <alignment horizontal="center"/>
    </xf>
    <xf numFmtId="0" fontId="30" fillId="8" borderId="67" xfId="0" applyNumberFormat="1" applyFont="1" applyFill="1" applyBorder="1" applyAlignment="1">
      <alignment horizontal="center"/>
    </xf>
    <xf numFmtId="0" fontId="24" fillId="8" borderId="28" xfId="0" applyNumberFormat="1" applyFont="1" applyFill="1" applyBorder="1" applyAlignment="1">
      <alignment horizontal="center"/>
    </xf>
    <xf numFmtId="0" fontId="15" fillId="8" borderId="70" xfId="0" applyNumberFormat="1" applyFont="1" applyFill="1" applyBorder="1" applyAlignment="1">
      <alignment horizontal="center" vertical="center"/>
    </xf>
    <xf numFmtId="0" fontId="15" fillId="8" borderId="71" xfId="0" applyNumberFormat="1" applyFont="1" applyFill="1" applyBorder="1" applyAlignment="1">
      <alignment horizontal="center" vertical="center"/>
    </xf>
    <xf numFmtId="0" fontId="15" fillId="8" borderId="27" xfId="0" applyNumberFormat="1" applyFont="1" applyFill="1" applyBorder="1" applyAlignment="1">
      <alignment horizontal="center" vertical="center"/>
    </xf>
    <xf numFmtId="0" fontId="35" fillId="14" borderId="68" xfId="0" applyNumberFormat="1" applyFont="1" applyFill="1" applyBorder="1" applyAlignment="1">
      <alignment horizontal="center"/>
    </xf>
    <xf numFmtId="0" fontId="30" fillId="8" borderId="43" xfId="0" applyNumberFormat="1" applyFont="1" applyFill="1" applyBorder="1" applyAlignment="1">
      <alignment horizontal="center" wrapText="1"/>
    </xf>
    <xf numFmtId="0" fontId="30" fillId="8" borderId="44" xfId="0" applyNumberFormat="1" applyFont="1" applyFill="1" applyBorder="1" applyAlignment="1">
      <alignment horizontal="center" wrapText="1"/>
    </xf>
    <xf numFmtId="0" fontId="30" fillId="8" borderId="42" xfId="0" applyNumberFormat="1" applyFont="1" applyFill="1" applyBorder="1" applyAlignment="1">
      <alignment horizontal="center" wrapText="1"/>
    </xf>
    <xf numFmtId="0" fontId="30" fillId="8" borderId="45" xfId="0" applyNumberFormat="1" applyFont="1" applyFill="1" applyBorder="1" applyAlignment="1">
      <alignment horizontal="center" wrapText="1"/>
    </xf>
    <xf numFmtId="0" fontId="30" fillId="8" borderId="49" xfId="0" applyNumberFormat="1" applyFont="1" applyFill="1" applyBorder="1" applyAlignment="1">
      <alignment horizontal="center" wrapText="1"/>
    </xf>
    <xf numFmtId="0" fontId="30" fillId="8" borderId="43" xfId="0" applyNumberFormat="1" applyFont="1" applyFill="1" applyBorder="1" applyAlignment="1">
      <alignment horizontal="center"/>
    </xf>
    <xf numFmtId="0" fontId="30" fillId="8" borderId="44" xfId="0" applyNumberFormat="1" applyFont="1" applyFill="1" applyBorder="1" applyAlignment="1">
      <alignment horizontal="center"/>
    </xf>
    <xf numFmtId="0" fontId="30" fillId="8" borderId="42" xfId="0" applyNumberFormat="1" applyFont="1" applyFill="1" applyBorder="1" applyAlignment="1">
      <alignment horizontal="center"/>
    </xf>
    <xf numFmtId="0" fontId="30" fillId="8" borderId="45" xfId="0" applyNumberFormat="1" applyFont="1" applyFill="1" applyBorder="1" applyAlignment="1">
      <alignment horizontal="center"/>
    </xf>
    <xf numFmtId="0" fontId="30" fillId="8" borderId="49" xfId="0" applyNumberFormat="1" applyFont="1" applyFill="1" applyBorder="1" applyAlignment="1">
      <alignment horizontal="center"/>
    </xf>
    <xf numFmtId="0" fontId="15" fillId="8" borderId="47" xfId="0" applyNumberFormat="1" applyFont="1" applyFill="1" applyBorder="1" applyAlignment="1">
      <alignment horizontal="center" vertical="center"/>
    </xf>
    <xf numFmtId="0" fontId="15" fillId="8" borderId="72" xfId="0" applyNumberFormat="1" applyFont="1" applyFill="1" applyBorder="1" applyAlignment="1">
      <alignment horizontal="center" vertical="center"/>
    </xf>
    <xf numFmtId="0" fontId="30" fillId="0" borderId="44" xfId="0" applyNumberFormat="1" applyFont="1" applyBorder="1" applyAlignment="1">
      <alignment horizontal="center" wrapText="1"/>
    </xf>
    <xf numFmtId="0" fontId="30" fillId="0" borderId="42" xfId="0" applyNumberFormat="1" applyFont="1" applyBorder="1" applyAlignment="1">
      <alignment horizontal="center" wrapText="1"/>
    </xf>
    <xf numFmtId="0" fontId="30" fillId="0" borderId="44" xfId="0" applyNumberFormat="1" applyFont="1" applyBorder="1" applyAlignment="1">
      <alignment horizontal="center"/>
    </xf>
    <xf numFmtId="0" fontId="30" fillId="0" borderId="42" xfId="0" applyNumberFormat="1" applyFont="1" applyBorder="1" applyAlignment="1">
      <alignment horizontal="center"/>
    </xf>
    <xf numFmtId="0" fontId="15" fillId="0" borderId="46" xfId="0" applyNumberFormat="1" applyFont="1" applyBorder="1" applyAlignment="1">
      <alignment horizontal="center" vertical="center"/>
    </xf>
    <xf numFmtId="0" fontId="27" fillId="0" borderId="25" xfId="0" applyNumberFormat="1" applyFont="1" applyBorder="1" applyAlignment="1">
      <alignment horizontal="left" vertical="top" wrapText="1"/>
    </xf>
    <xf numFmtId="0" fontId="30" fillId="4" borderId="44" xfId="0" applyNumberFormat="1" applyFont="1" applyFill="1" applyBorder="1" applyAlignment="1">
      <alignment horizontal="center" wrapText="1"/>
    </xf>
    <xf numFmtId="0" fontId="30" fillId="4" borderId="42" xfId="0" applyNumberFormat="1" applyFont="1" applyFill="1" applyBorder="1" applyAlignment="1">
      <alignment horizontal="center" wrapText="1"/>
    </xf>
    <xf numFmtId="0" fontId="30" fillId="13" borderId="49" xfId="0" applyNumberFormat="1" applyFont="1" applyFill="1" applyBorder="1" applyAlignment="1">
      <alignment horizontal="center" wrapText="1"/>
    </xf>
    <xf numFmtId="0" fontId="30" fillId="13" borderId="43" xfId="0" applyNumberFormat="1" applyFont="1" applyFill="1" applyBorder="1" applyAlignment="1">
      <alignment horizontal="center" wrapText="1"/>
    </xf>
    <xf numFmtId="0" fontId="30" fillId="13" borderId="43" xfId="0" applyNumberFormat="1" applyFont="1" applyFill="1" applyBorder="1" applyAlignment="1">
      <alignment horizontal="center"/>
    </xf>
    <xf numFmtId="0" fontId="30" fillId="13" borderId="44" xfId="0" applyNumberFormat="1" applyFont="1" applyFill="1" applyBorder="1" applyAlignment="1">
      <alignment horizontal="center"/>
    </xf>
    <xf numFmtId="0" fontId="30" fillId="13" borderId="42" xfId="0" applyNumberFormat="1" applyFont="1" applyFill="1" applyBorder="1" applyAlignment="1">
      <alignment horizontal="center"/>
    </xf>
    <xf numFmtId="0" fontId="30" fillId="13" borderId="45" xfId="0" applyNumberFormat="1" applyFont="1" applyFill="1" applyBorder="1" applyAlignment="1">
      <alignment horizontal="center"/>
    </xf>
    <xf numFmtId="0" fontId="30" fillId="13" borderId="49" xfId="0" applyNumberFormat="1" applyFont="1" applyFill="1" applyBorder="1" applyAlignment="1">
      <alignment horizontal="center"/>
    </xf>
    <xf numFmtId="0" fontId="24" fillId="0" borderId="48" xfId="0" applyNumberFormat="1" applyFont="1" applyBorder="1" applyAlignment="1">
      <alignment horizontal="center"/>
    </xf>
    <xf numFmtId="0" fontId="6" fillId="0" borderId="40" xfId="0" applyNumberFormat="1" applyFont="1" applyBorder="1" applyAlignment="1">
      <alignment horizontal="center" vertical="center" textRotation="90" wrapText="1"/>
    </xf>
    <xf numFmtId="0" fontId="5" fillId="8" borderId="40" xfId="0" applyNumberFormat="1" applyFont="1" applyFill="1" applyBorder="1" applyAlignment="1">
      <alignment horizontal="center" vertical="center"/>
    </xf>
    <xf numFmtId="0" fontId="5" fillId="8" borderId="37" xfId="0" applyNumberFormat="1" applyFont="1" applyFill="1" applyBorder="1" applyAlignment="1">
      <alignment horizontal="center" vertical="center"/>
    </xf>
    <xf numFmtId="0" fontId="5" fillId="8" borderId="39" xfId="0" applyNumberFormat="1" applyFont="1" applyFill="1" applyBorder="1" applyAlignment="1">
      <alignment horizontal="center" vertical="center"/>
    </xf>
    <xf numFmtId="0" fontId="5" fillId="8" borderId="38" xfId="0" applyNumberFormat="1" applyFont="1" applyFill="1" applyBorder="1" applyAlignment="1">
      <alignment horizontal="center" vertical="center"/>
    </xf>
    <xf numFmtId="0" fontId="5" fillId="8" borderId="84" xfId="0" applyNumberFormat="1" applyFont="1" applyFill="1" applyBorder="1" applyAlignment="1">
      <alignment horizontal="center" vertical="center"/>
    </xf>
    <xf numFmtId="0" fontId="5" fillId="3" borderId="39" xfId="0" applyNumberFormat="1" applyFont="1" applyFill="1" applyBorder="1" applyAlignment="1">
      <alignment horizontal="center" vertical="center"/>
    </xf>
    <xf numFmtId="0" fontId="5" fillId="3" borderId="38" xfId="0" applyNumberFormat="1" applyFont="1" applyFill="1" applyBorder="1" applyAlignment="1">
      <alignment horizontal="center" vertical="center"/>
    </xf>
    <xf numFmtId="0" fontId="5" fillId="8" borderId="1" xfId="0" applyNumberFormat="1" applyFont="1" applyFill="1" applyBorder="1" applyAlignment="1">
      <alignment horizontal="center" vertical="center"/>
    </xf>
    <xf numFmtId="0" fontId="15" fillId="8" borderId="90" xfId="0" applyNumberFormat="1" applyFont="1" applyFill="1" applyBorder="1" applyAlignment="1">
      <alignment horizontal="center" vertical="center"/>
    </xf>
    <xf numFmtId="0" fontId="15" fillId="8" borderId="80" xfId="0" applyNumberFormat="1" applyFont="1" applyFill="1" applyBorder="1" applyAlignment="1">
      <alignment horizontal="center" vertical="center"/>
    </xf>
    <xf numFmtId="0" fontId="15" fillId="8" borderId="41" xfId="0" applyNumberFormat="1" applyFont="1" applyFill="1" applyBorder="1" applyAlignment="1">
      <alignment horizontal="center" vertical="center"/>
    </xf>
    <xf numFmtId="0" fontId="6" fillId="4" borderId="0" xfId="0" applyNumberFormat="1" applyFont="1" applyFill="1" applyAlignment="1">
      <alignment horizontal="center" vertical="center" textRotation="90" wrapText="1"/>
    </xf>
    <xf numFmtId="0" fontId="6" fillId="4" borderId="0" xfId="0" applyNumberFormat="1" applyFont="1" applyFill="1" applyAlignment="1">
      <alignment horizontal="left" vertical="center" wrapText="1"/>
    </xf>
    <xf numFmtId="0" fontId="5" fillId="4" borderId="0" xfId="0" applyNumberFormat="1" applyFont="1" applyFill="1" applyAlignment="1">
      <alignment horizontal="center" vertical="center"/>
    </xf>
    <xf numFmtId="0" fontId="15" fillId="4" borderId="0" xfId="0" applyNumberFormat="1" applyFont="1" applyFill="1" applyAlignment="1">
      <alignment horizontal="center" vertical="center"/>
    </xf>
    <xf numFmtId="0" fontId="15" fillId="8" borderId="0" xfId="0" applyNumberFormat="1" applyFont="1" applyFill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24" fillId="3" borderId="44" xfId="0" applyNumberFormat="1" applyFont="1" applyFill="1" applyBorder="1"/>
    <xf numFmtId="0" fontId="33" fillId="5" borderId="5" xfId="0" applyNumberFormat="1" applyFont="1" applyFill="1" applyBorder="1" applyAlignment="1">
      <alignment vertical="center" wrapText="1"/>
    </xf>
    <xf numFmtId="0" fontId="33" fillId="5" borderId="5" xfId="0" applyNumberFormat="1" applyFont="1" applyFill="1" applyBorder="1" applyAlignment="1">
      <alignment horizontal="left" vertical="center" wrapText="1"/>
    </xf>
    <xf numFmtId="0" fontId="25" fillId="3" borderId="57" xfId="0" applyNumberFormat="1" applyFont="1" applyFill="1" applyBorder="1" applyAlignment="1">
      <alignment horizontal="center" vertical="center" textRotation="90"/>
    </xf>
    <xf numFmtId="0" fontId="25" fillId="5" borderId="7" xfId="0" applyNumberFormat="1" applyFont="1" applyFill="1" applyBorder="1" applyAlignment="1">
      <alignment horizontal="center" vertical="center" textRotation="90"/>
    </xf>
    <xf numFmtId="0" fontId="25" fillId="5" borderId="56" xfId="0" applyNumberFormat="1" applyFont="1" applyFill="1" applyBorder="1" applyAlignment="1">
      <alignment horizontal="center" vertical="center" textRotation="90" wrapText="1"/>
    </xf>
    <xf numFmtId="0" fontId="18" fillId="5" borderId="11" xfId="0" applyNumberFormat="1" applyFont="1" applyFill="1" applyBorder="1" applyAlignment="1">
      <alignment horizontal="center" textRotation="90"/>
    </xf>
    <xf numFmtId="0" fontId="27" fillId="12" borderId="43" xfId="0" applyNumberFormat="1" applyFont="1" applyFill="1" applyBorder="1" applyAlignment="1">
      <alignment horizontal="left" vertical="center" wrapText="1"/>
    </xf>
    <xf numFmtId="0" fontId="15" fillId="12" borderId="67" xfId="0" applyNumberFormat="1" applyFont="1" applyFill="1" applyBorder="1" applyAlignment="1">
      <alignment vertical="center" wrapText="1"/>
    </xf>
    <xf numFmtId="0" fontId="30" fillId="12" borderId="42" xfId="0" applyNumberFormat="1" applyFont="1" applyFill="1" applyBorder="1" applyAlignment="1">
      <alignment horizontal="center"/>
    </xf>
    <xf numFmtId="0" fontId="30" fillId="12" borderId="44" xfId="0" applyNumberFormat="1" applyFont="1" applyFill="1" applyBorder="1" applyAlignment="1">
      <alignment horizontal="center"/>
    </xf>
    <xf numFmtId="0" fontId="28" fillId="3" borderId="45" xfId="0" applyNumberFormat="1" applyFont="1" applyFill="1" applyBorder="1" applyAlignment="1">
      <alignment horizontal="center" vertical="center" wrapText="1"/>
    </xf>
    <xf numFmtId="0" fontId="28" fillId="3" borderId="49" xfId="0" applyNumberFormat="1" applyFont="1" applyFill="1" applyBorder="1" applyAlignment="1">
      <alignment horizontal="center" wrapText="1"/>
    </xf>
    <xf numFmtId="0" fontId="30" fillId="15" borderId="67" xfId="0" applyNumberFormat="1" applyFont="1" applyFill="1" applyBorder="1" applyAlignment="1">
      <alignment horizontal="center"/>
    </xf>
    <xf numFmtId="0" fontId="24" fillId="16" borderId="28" xfId="0" applyNumberFormat="1" applyFont="1" applyFill="1" applyBorder="1" applyAlignment="1">
      <alignment horizontal="center"/>
    </xf>
    <xf numFmtId="0" fontId="24" fillId="12" borderId="63" xfId="0" applyNumberFormat="1" applyFont="1" applyFill="1" applyBorder="1" applyAlignment="1">
      <alignment horizontal="center" wrapText="1"/>
    </xf>
    <xf numFmtId="0" fontId="28" fillId="3" borderId="45" xfId="0" applyNumberFormat="1" applyFont="1" applyFill="1" applyBorder="1" applyAlignment="1">
      <alignment horizontal="center" vertical="center"/>
    </xf>
    <xf numFmtId="0" fontId="30" fillId="15" borderId="43" xfId="0" applyNumberFormat="1" applyFont="1" applyFill="1" applyBorder="1" applyAlignment="1">
      <alignment horizontal="center"/>
    </xf>
    <xf numFmtId="0" fontId="24" fillId="0" borderId="74" xfId="0" applyNumberFormat="1" applyFont="1" applyBorder="1" applyAlignment="1">
      <alignment horizontal="center"/>
    </xf>
    <xf numFmtId="0" fontId="15" fillId="0" borderId="93" xfId="0" applyNumberFormat="1" applyFont="1" applyBorder="1" applyAlignment="1">
      <alignment horizontal="center" vertical="center"/>
    </xf>
    <xf numFmtId="0" fontId="9" fillId="5" borderId="4" xfId="0" applyNumberFormat="1" applyFont="1" applyFill="1" applyBorder="1" applyAlignment="1">
      <alignment horizontal="center"/>
    </xf>
    <xf numFmtId="0" fontId="9" fillId="5" borderId="5" xfId="0" applyNumberFormat="1" applyFont="1" applyFill="1" applyBorder="1" applyAlignment="1">
      <alignment horizontal="center"/>
    </xf>
    <xf numFmtId="0" fontId="9" fillId="5" borderId="56" xfId="0" applyNumberFormat="1" applyFont="1" applyFill="1" applyBorder="1" applyAlignment="1">
      <alignment horizontal="center"/>
    </xf>
    <xf numFmtId="0" fontId="9" fillId="5" borderId="6" xfId="0" applyNumberFormat="1" applyFont="1" applyFill="1" applyBorder="1" applyAlignment="1">
      <alignment horizontal="center"/>
    </xf>
    <xf numFmtId="0" fontId="9" fillId="5" borderId="57" xfId="0" applyNumberFormat="1" applyFont="1" applyFill="1" applyBorder="1" applyAlignment="1">
      <alignment horizontal="center"/>
    </xf>
    <xf numFmtId="0" fontId="9" fillId="5" borderId="5" xfId="0" applyNumberFormat="1" applyFont="1" applyFill="1" applyBorder="1" applyAlignment="1">
      <alignment horizontal="center" wrapText="1"/>
    </xf>
    <xf numFmtId="0" fontId="9" fillId="5" borderId="6" xfId="0" applyNumberFormat="1" applyFont="1" applyFill="1" applyBorder="1" applyAlignment="1">
      <alignment horizontal="center" wrapText="1"/>
    </xf>
    <xf numFmtId="0" fontId="9" fillId="5" borderId="57" xfId="0" applyNumberFormat="1" applyFont="1" applyFill="1" applyBorder="1" applyAlignment="1">
      <alignment horizontal="center" wrapText="1"/>
    </xf>
    <xf numFmtId="0" fontId="28" fillId="3" borderId="6" xfId="0" applyNumberFormat="1" applyFont="1" applyFill="1" applyBorder="1" applyAlignment="1">
      <alignment horizontal="center" vertical="center" wrapText="1"/>
    </xf>
    <xf numFmtId="0" fontId="28" fillId="3" borderId="57" xfId="0" applyNumberFormat="1" applyFont="1" applyFill="1" applyBorder="1" applyAlignment="1">
      <alignment horizontal="center" wrapText="1"/>
    </xf>
    <xf numFmtId="0" fontId="9" fillId="5" borderId="38" xfId="0" applyNumberFormat="1" applyFont="1" applyFill="1" applyBorder="1" applyAlignment="1">
      <alignment horizontal="center"/>
    </xf>
    <xf numFmtId="0" fontId="9" fillId="15" borderId="5" xfId="0" applyNumberFormat="1" applyFont="1" applyFill="1" applyBorder="1" applyAlignment="1">
      <alignment horizontal="center"/>
    </xf>
    <xf numFmtId="0" fontId="24" fillId="5" borderId="7" xfId="0" applyNumberFormat="1" applyFont="1" applyFill="1" applyBorder="1" applyAlignment="1">
      <alignment horizontal="center"/>
    </xf>
    <xf numFmtId="0" fontId="24" fillId="5" borderId="6" xfId="0" applyNumberFormat="1" applyFont="1" applyFill="1" applyBorder="1" applyAlignment="1">
      <alignment horizontal="center"/>
    </xf>
    <xf numFmtId="0" fontId="24" fillId="5" borderId="4" xfId="0" applyNumberFormat="1" applyFont="1" applyFill="1" applyBorder="1" applyAlignment="1">
      <alignment horizontal="center"/>
    </xf>
    <xf numFmtId="0" fontId="15" fillId="0" borderId="20" xfId="0" applyNumberFormat="1" applyFont="1" applyBorder="1" applyAlignment="1">
      <alignment horizontal="center" vertical="center" wrapText="1"/>
    </xf>
    <xf numFmtId="0" fontId="9" fillId="0" borderId="42" xfId="0" applyNumberFormat="1" applyFont="1" applyBorder="1" applyAlignment="1">
      <alignment horizontal="center"/>
    </xf>
    <xf numFmtId="0" fontId="9" fillId="0" borderId="43" xfId="0" applyNumberFormat="1" applyFont="1" applyBorder="1" applyAlignment="1">
      <alignment horizontal="center"/>
    </xf>
    <xf numFmtId="0" fontId="9" fillId="0" borderId="44" xfId="0" applyNumberFormat="1" applyFont="1" applyBorder="1" applyAlignment="1">
      <alignment horizontal="center"/>
    </xf>
    <xf numFmtId="0" fontId="9" fillId="0" borderId="45" xfId="0" applyNumberFormat="1" applyFont="1" applyBorder="1" applyAlignment="1">
      <alignment horizontal="center"/>
    </xf>
    <xf numFmtId="0" fontId="9" fillId="0" borderId="49" xfId="0" applyNumberFormat="1" applyFont="1" applyBorder="1" applyAlignment="1">
      <alignment horizontal="center"/>
    </xf>
    <xf numFmtId="0" fontId="9" fillId="0" borderId="45" xfId="0" applyNumberFormat="1" applyFont="1" applyBorder="1" applyAlignment="1">
      <alignment horizontal="center" wrapText="1"/>
    </xf>
    <xf numFmtId="0" fontId="9" fillId="0" borderId="49" xfId="0" applyNumberFormat="1" applyFont="1" applyBorder="1" applyAlignment="1">
      <alignment horizontal="center" wrapText="1"/>
    </xf>
    <xf numFmtId="0" fontId="9" fillId="0" borderId="43" xfId="0" applyNumberFormat="1" applyFont="1" applyBorder="1" applyAlignment="1">
      <alignment horizontal="center" wrapText="1"/>
    </xf>
    <xf numFmtId="0" fontId="9" fillId="4" borderId="49" xfId="0" applyNumberFormat="1" applyFont="1" applyFill="1" applyBorder="1" applyAlignment="1">
      <alignment horizontal="center" wrapText="1"/>
    </xf>
    <xf numFmtId="0" fontId="9" fillId="4" borderId="43" xfId="0" applyNumberFormat="1" applyFont="1" applyFill="1" applyBorder="1" applyAlignment="1">
      <alignment horizontal="center" wrapText="1"/>
    </xf>
    <xf numFmtId="0" fontId="28" fillId="3" borderId="69" xfId="0" applyNumberFormat="1" applyFont="1" applyFill="1" applyBorder="1" applyAlignment="1">
      <alignment horizontal="center" vertical="center" wrapText="1"/>
    </xf>
    <xf numFmtId="0" fontId="28" fillId="3" borderId="26" xfId="0" applyNumberFormat="1" applyFont="1" applyFill="1" applyBorder="1" applyAlignment="1">
      <alignment horizontal="center" wrapText="1"/>
    </xf>
    <xf numFmtId="0" fontId="9" fillId="4" borderId="67" xfId="0" applyNumberFormat="1" applyFont="1" applyFill="1" applyBorder="1" applyAlignment="1">
      <alignment horizontal="center" wrapText="1"/>
    </xf>
    <xf numFmtId="0" fontId="9" fillId="0" borderId="67" xfId="0" applyNumberFormat="1" applyFont="1" applyBorder="1" applyAlignment="1">
      <alignment horizontal="center" wrapText="1"/>
    </xf>
    <xf numFmtId="0" fontId="9" fillId="0" borderId="69" xfId="0" applyNumberFormat="1" applyFont="1" applyBorder="1" applyAlignment="1">
      <alignment horizontal="center" wrapText="1"/>
    </xf>
    <xf numFmtId="0" fontId="9" fillId="0" borderId="26" xfId="0" applyNumberFormat="1" applyFont="1" applyBorder="1" applyAlignment="1">
      <alignment horizontal="center" wrapText="1"/>
    </xf>
    <xf numFmtId="0" fontId="9" fillId="0" borderId="67" xfId="0" applyNumberFormat="1" applyFont="1" applyBorder="1" applyAlignment="1">
      <alignment horizontal="center"/>
    </xf>
    <xf numFmtId="0" fontId="9" fillId="0" borderId="69" xfId="0" applyNumberFormat="1" applyFont="1" applyBorder="1" applyAlignment="1">
      <alignment horizontal="center"/>
    </xf>
    <xf numFmtId="0" fontId="9" fillId="0" borderId="26" xfId="0" applyNumberFormat="1" applyFont="1" applyBorder="1" applyAlignment="1">
      <alignment horizontal="center"/>
    </xf>
    <xf numFmtId="0" fontId="9" fillId="0" borderId="20" xfId="0" applyNumberFormat="1" applyFont="1" applyBorder="1" applyAlignment="1">
      <alignment horizontal="center"/>
    </xf>
    <xf numFmtId="0" fontId="9" fillId="15" borderId="20" xfId="0" applyNumberFormat="1" applyFont="1" applyFill="1" applyBorder="1" applyAlignment="1">
      <alignment horizontal="center"/>
    </xf>
    <xf numFmtId="0" fontId="24" fillId="0" borderId="19" xfId="0" applyNumberFormat="1" applyFont="1" applyBorder="1" applyAlignment="1">
      <alignment horizontal="center"/>
    </xf>
    <xf numFmtId="0" fontId="15" fillId="0" borderId="68" xfId="0" applyNumberFormat="1" applyFont="1" applyBorder="1" applyAlignment="1">
      <alignment horizontal="center" vertical="center" wrapText="1"/>
    </xf>
    <xf numFmtId="0" fontId="24" fillId="0" borderId="61" xfId="0" applyNumberFormat="1" applyFont="1" applyBorder="1" applyAlignment="1">
      <alignment horizontal="center" wrapText="1"/>
    </xf>
    <xf numFmtId="0" fontId="9" fillId="15" borderId="43" xfId="0" applyNumberFormat="1" applyFont="1" applyFill="1" applyBorder="1" applyAlignment="1">
      <alignment horizontal="center"/>
    </xf>
    <xf numFmtId="0" fontId="15" fillId="0" borderId="73" xfId="0" applyNumberFormat="1" applyFont="1" applyBorder="1" applyAlignment="1">
      <alignment vertical="center" wrapText="1"/>
    </xf>
    <xf numFmtId="0" fontId="9" fillId="4" borderId="58" xfId="0" applyNumberFormat="1" applyFont="1" applyFill="1" applyBorder="1" applyAlignment="1">
      <alignment horizontal="center" wrapText="1"/>
    </xf>
    <xf numFmtId="0" fontId="9" fillId="0" borderId="58" xfId="0" applyNumberFormat="1" applyFont="1" applyBorder="1" applyAlignment="1">
      <alignment horizontal="center" wrapText="1"/>
    </xf>
    <xf numFmtId="0" fontId="9" fillId="0" borderId="59" xfId="0" applyNumberFormat="1" applyFont="1" applyBorder="1" applyAlignment="1">
      <alignment horizontal="center" wrapText="1"/>
    </xf>
    <xf numFmtId="0" fontId="9" fillId="0" borderId="76" xfId="0" applyNumberFormat="1" applyFont="1" applyBorder="1" applyAlignment="1">
      <alignment horizontal="center" wrapText="1"/>
    </xf>
    <xf numFmtId="0" fontId="9" fillId="0" borderId="58" xfId="0" applyNumberFormat="1" applyFont="1" applyBorder="1" applyAlignment="1">
      <alignment horizontal="center"/>
    </xf>
    <xf numFmtId="0" fontId="9" fillId="0" borderId="59" xfId="0" applyNumberFormat="1" applyFont="1" applyBorder="1" applyAlignment="1">
      <alignment horizontal="center"/>
    </xf>
    <xf numFmtId="0" fontId="9" fillId="0" borderId="76" xfId="0" applyNumberFormat="1" applyFont="1" applyBorder="1" applyAlignment="1">
      <alignment horizontal="center"/>
    </xf>
    <xf numFmtId="0" fontId="9" fillId="4" borderId="58" xfId="0" applyNumberFormat="1" applyFont="1" applyFill="1" applyBorder="1" applyAlignment="1">
      <alignment horizontal="center"/>
    </xf>
    <xf numFmtId="0" fontId="9" fillId="4" borderId="59" xfId="0" applyNumberFormat="1" applyFont="1" applyFill="1" applyBorder="1" applyAlignment="1">
      <alignment horizontal="center"/>
    </xf>
    <xf numFmtId="0" fontId="9" fillId="15" borderId="67" xfId="0" applyNumberFormat="1" applyFont="1" applyFill="1" applyBorder="1" applyAlignment="1">
      <alignment horizontal="center"/>
    </xf>
    <xf numFmtId="0" fontId="24" fillId="0" borderId="0" xfId="0" applyNumberFormat="1" applyFont="1" applyAlignment="1">
      <alignment horizontal="center"/>
    </xf>
    <xf numFmtId="0" fontId="27" fillId="8" borderId="67" xfId="0" applyNumberFormat="1" applyFont="1" applyFill="1" applyBorder="1" applyAlignment="1">
      <alignment horizontal="left" vertical="top" wrapText="1"/>
    </xf>
    <xf numFmtId="0" fontId="15" fillId="8" borderId="61" xfId="0" applyNumberFormat="1" applyFont="1" applyFill="1" applyBorder="1" applyAlignment="1">
      <alignment horizontal="center" vertical="center" wrapText="1"/>
    </xf>
    <xf numFmtId="0" fontId="24" fillId="8" borderId="67" xfId="0" applyNumberFormat="1" applyFont="1" applyFill="1" applyBorder="1" applyAlignment="1">
      <alignment horizontal="left" vertical="center" wrapText="1"/>
    </xf>
    <xf numFmtId="0" fontId="9" fillId="8" borderId="26" xfId="0" applyNumberFormat="1" applyFont="1" applyFill="1" applyBorder="1" applyAlignment="1">
      <alignment horizontal="center"/>
    </xf>
    <xf numFmtId="0" fontId="9" fillId="8" borderId="67" xfId="0" applyNumberFormat="1" applyFont="1" applyFill="1" applyBorder="1" applyAlignment="1">
      <alignment horizontal="center"/>
    </xf>
    <xf numFmtId="0" fontId="9" fillId="8" borderId="67" xfId="0" applyNumberFormat="1" applyFont="1" applyFill="1" applyBorder="1" applyAlignment="1">
      <alignment horizontal="center" wrapText="1"/>
    </xf>
    <xf numFmtId="0" fontId="9" fillId="8" borderId="69" xfId="0" applyNumberFormat="1" applyFont="1" applyFill="1" applyBorder="1" applyAlignment="1">
      <alignment horizontal="center" wrapText="1"/>
    </xf>
    <xf numFmtId="0" fontId="9" fillId="8" borderId="26" xfId="0" applyNumberFormat="1" applyFont="1" applyFill="1" applyBorder="1" applyAlignment="1">
      <alignment horizontal="center" wrapText="1"/>
    </xf>
    <xf numFmtId="0" fontId="9" fillId="8" borderId="69" xfId="0" applyNumberFormat="1" applyFont="1" applyFill="1" applyBorder="1" applyAlignment="1">
      <alignment horizontal="center"/>
    </xf>
    <xf numFmtId="0" fontId="15" fillId="8" borderId="64" xfId="0" applyNumberFormat="1" applyFont="1" applyFill="1" applyBorder="1" applyAlignment="1">
      <alignment horizontal="center" vertical="center"/>
    </xf>
    <xf numFmtId="0" fontId="15" fillId="0" borderId="75" xfId="0" applyNumberFormat="1" applyFont="1" applyBorder="1" applyAlignment="1">
      <alignment horizontal="center" vertical="center" wrapText="1"/>
    </xf>
    <xf numFmtId="0" fontId="24" fillId="0" borderId="49" xfId="0" applyNumberFormat="1" applyFont="1" applyBorder="1" applyAlignment="1">
      <alignment horizontal="center"/>
    </xf>
    <xf numFmtId="0" fontId="24" fillId="0" borderId="43" xfId="0" applyNumberFormat="1" applyFont="1" applyBorder="1" applyAlignment="1">
      <alignment horizontal="left" vertical="top" wrapText="1"/>
    </xf>
    <xf numFmtId="0" fontId="9" fillId="13" borderId="43" xfId="0" applyNumberFormat="1" applyFont="1" applyFill="1" applyBorder="1" applyAlignment="1">
      <alignment horizontal="center" wrapText="1"/>
    </xf>
    <xf numFmtId="0" fontId="9" fillId="13" borderId="45" xfId="0" applyNumberFormat="1" applyFont="1" applyFill="1" applyBorder="1" applyAlignment="1">
      <alignment horizontal="center" wrapText="1"/>
    </xf>
    <xf numFmtId="0" fontId="9" fillId="13" borderId="49" xfId="0" applyNumberFormat="1" applyFont="1" applyFill="1" applyBorder="1" applyAlignment="1">
      <alignment horizontal="center" wrapText="1"/>
    </xf>
    <xf numFmtId="0" fontId="28" fillId="3" borderId="69" xfId="0" applyNumberFormat="1" applyFont="1" applyFill="1" applyBorder="1" applyAlignment="1">
      <alignment horizontal="center" vertical="center"/>
    </xf>
    <xf numFmtId="0" fontId="9" fillId="17" borderId="49" xfId="0" applyNumberFormat="1" applyFont="1" applyFill="1" applyBorder="1" applyAlignment="1">
      <alignment horizontal="center" wrapText="1"/>
    </xf>
    <xf numFmtId="0" fontId="9" fillId="17" borderId="43" xfId="0" applyNumberFormat="1" applyFont="1" applyFill="1" applyBorder="1" applyAlignment="1">
      <alignment horizontal="center" wrapText="1"/>
    </xf>
    <xf numFmtId="0" fontId="9" fillId="4" borderId="42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24" fillId="0" borderId="26" xfId="0" applyNumberFormat="1" applyFont="1" applyBorder="1" applyAlignment="1">
      <alignment horizontal="center"/>
    </xf>
    <xf numFmtId="0" fontId="9" fillId="0" borderId="0" xfId="0" applyNumberFormat="1" applyFont="1"/>
    <xf numFmtId="0" fontId="27" fillId="8" borderId="43" xfId="0" applyNumberFormat="1" applyFont="1" applyFill="1" applyBorder="1" applyAlignment="1">
      <alignment horizontal="left" vertical="top" wrapText="1"/>
    </xf>
    <xf numFmtId="0" fontId="15" fillId="8" borderId="75" xfId="0" applyNumberFormat="1" applyFont="1" applyFill="1" applyBorder="1" applyAlignment="1">
      <alignment horizontal="center" vertical="center" wrapText="1"/>
    </xf>
    <xf numFmtId="0" fontId="24" fillId="8" borderId="43" xfId="0" applyNumberFormat="1" applyFont="1" applyFill="1" applyBorder="1" applyAlignment="1">
      <alignment horizontal="left" vertical="center" wrapText="1"/>
    </xf>
    <xf numFmtId="0" fontId="9" fillId="8" borderId="42" xfId="0" applyNumberFormat="1" applyFont="1" applyFill="1" applyBorder="1" applyAlignment="1">
      <alignment horizontal="center"/>
    </xf>
    <xf numFmtId="0" fontId="9" fillId="8" borderId="43" xfId="0" applyNumberFormat="1" applyFont="1" applyFill="1" applyBorder="1" applyAlignment="1">
      <alignment horizontal="center"/>
    </xf>
    <xf numFmtId="0" fontId="9" fillId="8" borderId="45" xfId="0" applyNumberFormat="1" applyFont="1" applyFill="1" applyBorder="1" applyAlignment="1">
      <alignment horizontal="center"/>
    </xf>
    <xf numFmtId="0" fontId="9" fillId="8" borderId="49" xfId="0" applyNumberFormat="1" applyFont="1" applyFill="1" applyBorder="1" applyAlignment="1">
      <alignment horizontal="center"/>
    </xf>
    <xf numFmtId="0" fontId="9" fillId="8" borderId="43" xfId="0" applyNumberFormat="1" applyFont="1" applyFill="1" applyBorder="1" applyAlignment="1">
      <alignment horizontal="center" wrapText="1"/>
    </xf>
    <xf numFmtId="0" fontId="9" fillId="8" borderId="45" xfId="0" applyNumberFormat="1" applyFont="1" applyFill="1" applyBorder="1" applyAlignment="1">
      <alignment horizontal="center" wrapText="1"/>
    </xf>
    <xf numFmtId="0" fontId="9" fillId="8" borderId="49" xfId="0" applyNumberFormat="1" applyFont="1" applyFill="1" applyBorder="1" applyAlignment="1">
      <alignment horizontal="center" wrapText="1"/>
    </xf>
    <xf numFmtId="0" fontId="9" fillId="8" borderId="73" xfId="0" applyNumberFormat="1" applyFont="1" applyFill="1" applyBorder="1" applyAlignment="1">
      <alignment horizontal="center"/>
    </xf>
    <xf numFmtId="0" fontId="24" fillId="8" borderId="49" xfId="0" applyNumberFormat="1" applyFont="1" applyFill="1" applyBorder="1" applyAlignment="1">
      <alignment horizontal="center"/>
    </xf>
    <xf numFmtId="0" fontId="15" fillId="8" borderId="49" xfId="0" applyNumberFormat="1" applyFont="1" applyFill="1" applyBorder="1" applyAlignment="1">
      <alignment horizontal="center" vertical="center"/>
    </xf>
    <xf numFmtId="0" fontId="9" fillId="0" borderId="73" xfId="0" applyNumberFormat="1" applyFont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14" borderId="43" xfId="0" applyNumberFormat="1" applyFont="1" applyFill="1" applyBorder="1" applyAlignment="1">
      <alignment horizontal="center"/>
    </xf>
    <xf numFmtId="0" fontId="15" fillId="0" borderId="44" xfId="0" applyNumberFormat="1" applyFont="1" applyBorder="1" applyAlignment="1">
      <alignment horizontal="center" vertical="center" wrapText="1"/>
    </xf>
    <xf numFmtId="0" fontId="9" fillId="13" borderId="43" xfId="0" applyNumberFormat="1" applyFont="1" applyFill="1" applyBorder="1" applyAlignment="1">
      <alignment horizontal="center"/>
    </xf>
    <xf numFmtId="0" fontId="9" fillId="13" borderId="45" xfId="0" applyNumberFormat="1" applyFont="1" applyFill="1" applyBorder="1" applyAlignment="1">
      <alignment horizontal="center"/>
    </xf>
    <xf numFmtId="0" fontId="9" fillId="13" borderId="49" xfId="0" applyNumberFormat="1" applyFont="1" applyFill="1" applyBorder="1" applyAlignment="1">
      <alignment horizontal="center"/>
    </xf>
    <xf numFmtId="0" fontId="9" fillId="4" borderId="49" xfId="0" applyNumberFormat="1" applyFont="1" applyFill="1" applyBorder="1" applyAlignment="1">
      <alignment horizontal="center"/>
    </xf>
    <xf numFmtId="0" fontId="9" fillId="13" borderId="67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 wrapText="1"/>
    </xf>
    <xf numFmtId="0" fontId="9" fillId="17" borderId="43" xfId="0" applyNumberFormat="1" applyFont="1" applyFill="1" applyBorder="1" applyAlignment="1">
      <alignment horizontal="center"/>
    </xf>
    <xf numFmtId="0" fontId="9" fillId="8" borderId="79" xfId="0" applyNumberFormat="1" applyFont="1" applyFill="1" applyBorder="1" applyAlignment="1">
      <alignment horizontal="center"/>
    </xf>
    <xf numFmtId="0" fontId="9" fillId="8" borderId="78" xfId="0" applyNumberFormat="1" applyFont="1" applyFill="1" applyBorder="1" applyAlignment="1">
      <alignment horizontal="center"/>
    </xf>
    <xf numFmtId="0" fontId="9" fillId="8" borderId="73" xfId="0" applyNumberFormat="1" applyFont="1" applyFill="1" applyBorder="1" applyAlignment="1">
      <alignment horizontal="center" wrapText="1"/>
    </xf>
    <xf numFmtId="0" fontId="9" fillId="8" borderId="79" xfId="0" applyNumberFormat="1" applyFont="1" applyFill="1" applyBorder="1" applyAlignment="1">
      <alignment horizontal="center" wrapText="1"/>
    </xf>
    <xf numFmtId="0" fontId="9" fillId="8" borderId="78" xfId="0" applyNumberFormat="1" applyFont="1" applyFill="1" applyBorder="1" applyAlignment="1">
      <alignment horizontal="center" wrapText="1"/>
    </xf>
    <xf numFmtId="0" fontId="28" fillId="3" borderId="79" xfId="0" applyNumberFormat="1" applyFont="1" applyFill="1" applyBorder="1" applyAlignment="1">
      <alignment horizontal="center" vertical="center"/>
    </xf>
    <xf numFmtId="0" fontId="28" fillId="3" borderId="78" xfId="0" applyNumberFormat="1" applyFont="1" applyFill="1" applyBorder="1" applyAlignment="1">
      <alignment horizontal="center" wrapText="1"/>
    </xf>
    <xf numFmtId="0" fontId="9" fillId="15" borderId="73" xfId="0" applyNumberFormat="1" applyFont="1" applyFill="1" applyBorder="1" applyAlignment="1">
      <alignment horizontal="center"/>
    </xf>
    <xf numFmtId="0" fontId="27" fillId="4" borderId="75" xfId="0" applyNumberFormat="1" applyFont="1" applyFill="1" applyBorder="1" applyAlignment="1">
      <alignment horizontal="left" vertical="top" wrapText="1"/>
    </xf>
    <xf numFmtId="0" fontId="28" fillId="11" borderId="43" xfId="0" applyNumberFormat="1" applyFont="1" applyFill="1" applyBorder="1" applyAlignment="1">
      <alignment horizontal="center" vertical="top" wrapText="1"/>
    </xf>
    <xf numFmtId="0" fontId="28" fillId="11" borderId="43" xfId="0" applyNumberFormat="1" applyFont="1" applyFill="1" applyBorder="1" applyAlignment="1">
      <alignment vertical="top" wrapText="1"/>
    </xf>
    <xf numFmtId="0" fontId="24" fillId="4" borderId="44" xfId="0" applyNumberFormat="1" applyFont="1" applyFill="1" applyBorder="1" applyAlignment="1">
      <alignment horizontal="center" wrapText="1"/>
    </xf>
    <xf numFmtId="0" fontId="9" fillId="18" borderId="73" xfId="0" applyNumberFormat="1" applyFont="1" applyFill="1" applyBorder="1" applyAlignment="1">
      <alignment horizontal="center"/>
    </xf>
    <xf numFmtId="0" fontId="9" fillId="4" borderId="79" xfId="0" applyNumberFormat="1" applyFont="1" applyFill="1" applyBorder="1" applyAlignment="1">
      <alignment horizontal="center"/>
    </xf>
    <xf numFmtId="0" fontId="9" fillId="4" borderId="78" xfId="0" applyNumberFormat="1" applyFont="1" applyFill="1" applyBorder="1" applyAlignment="1">
      <alignment horizontal="center"/>
    </xf>
    <xf numFmtId="0" fontId="9" fillId="4" borderId="73" xfId="0" applyNumberFormat="1" applyFont="1" applyFill="1" applyBorder="1" applyAlignment="1">
      <alignment horizontal="center"/>
    </xf>
    <xf numFmtId="0" fontId="9" fillId="4" borderId="73" xfId="0" applyNumberFormat="1" applyFont="1" applyFill="1" applyBorder="1" applyAlignment="1">
      <alignment horizontal="center" wrapText="1"/>
    </xf>
    <xf numFmtId="0" fontId="9" fillId="4" borderId="79" xfId="0" applyNumberFormat="1" applyFont="1" applyFill="1" applyBorder="1" applyAlignment="1">
      <alignment horizontal="center" wrapText="1"/>
    </xf>
    <xf numFmtId="0" fontId="9" fillId="4" borderId="78" xfId="0" applyNumberFormat="1" applyFont="1" applyFill="1" applyBorder="1" applyAlignment="1">
      <alignment horizontal="center" wrapText="1"/>
    </xf>
    <xf numFmtId="0" fontId="27" fillId="0" borderId="75" xfId="0" applyNumberFormat="1" applyFont="1" applyBorder="1" applyAlignment="1">
      <alignment horizontal="left" vertical="top" wrapText="1"/>
    </xf>
    <xf numFmtId="0" fontId="24" fillId="4" borderId="43" xfId="0" applyNumberFormat="1" applyFont="1" applyFill="1" applyBorder="1" applyAlignment="1">
      <alignment horizontal="center" vertical="top" wrapText="1"/>
    </xf>
    <xf numFmtId="0" fontId="24" fillId="11" borderId="43" xfId="0" applyNumberFormat="1" applyFont="1" applyFill="1" applyBorder="1" applyAlignment="1">
      <alignment horizontal="left" vertical="top" wrapText="1"/>
    </xf>
    <xf numFmtId="0" fontId="9" fillId="0" borderId="79" xfId="0" applyNumberFormat="1" applyFont="1" applyBorder="1" applyAlignment="1">
      <alignment horizontal="center"/>
    </xf>
    <xf numFmtId="0" fontId="9" fillId="0" borderId="78" xfId="0" applyNumberFormat="1" applyFont="1" applyBorder="1" applyAlignment="1">
      <alignment horizontal="center"/>
    </xf>
    <xf numFmtId="0" fontId="9" fillId="0" borderId="73" xfId="0" applyNumberFormat="1" applyFont="1" applyBorder="1" applyAlignment="1">
      <alignment horizontal="center" wrapText="1"/>
    </xf>
    <xf numFmtId="0" fontId="9" fillId="0" borderId="79" xfId="0" applyNumberFormat="1" applyFont="1" applyBorder="1" applyAlignment="1">
      <alignment horizontal="center" wrapText="1"/>
    </xf>
    <xf numFmtId="0" fontId="9" fillId="0" borderId="78" xfId="0" applyNumberFormat="1" applyFont="1" applyBorder="1" applyAlignment="1">
      <alignment horizontal="center" wrapText="1"/>
    </xf>
    <xf numFmtId="0" fontId="24" fillId="0" borderId="73" xfId="0" applyNumberFormat="1" applyFont="1" applyBorder="1" applyAlignment="1">
      <alignment horizontal="center"/>
    </xf>
    <xf numFmtId="0" fontId="24" fillId="11" borderId="43" xfId="0" applyNumberFormat="1" applyFont="1" applyFill="1" applyBorder="1" applyAlignment="1">
      <alignment vertical="top" wrapText="1"/>
    </xf>
    <xf numFmtId="0" fontId="9" fillId="13" borderId="73" xfId="0" applyNumberFormat="1" applyFont="1" applyFill="1" applyBorder="1" applyAlignment="1">
      <alignment horizontal="center"/>
    </xf>
    <xf numFmtId="0" fontId="9" fillId="13" borderId="79" xfId="0" applyNumberFormat="1" applyFont="1" applyFill="1" applyBorder="1" applyAlignment="1">
      <alignment horizontal="center"/>
    </xf>
    <xf numFmtId="0" fontId="9" fillId="13" borderId="78" xfId="0" applyNumberFormat="1" applyFont="1" applyFill="1" applyBorder="1" applyAlignment="1">
      <alignment horizontal="center"/>
    </xf>
    <xf numFmtId="0" fontId="9" fillId="13" borderId="73" xfId="0" applyNumberFormat="1" applyFont="1" applyFill="1" applyBorder="1" applyAlignment="1">
      <alignment horizontal="center" wrapText="1"/>
    </xf>
    <xf numFmtId="0" fontId="9" fillId="13" borderId="79" xfId="0" applyNumberFormat="1" applyFont="1" applyFill="1" applyBorder="1" applyAlignment="1">
      <alignment horizontal="center" wrapText="1"/>
    </xf>
    <xf numFmtId="0" fontId="9" fillId="13" borderId="78" xfId="0" applyNumberFormat="1" applyFont="1" applyFill="1" applyBorder="1" applyAlignment="1">
      <alignment horizontal="center" wrapText="1"/>
    </xf>
    <xf numFmtId="0" fontId="24" fillId="11" borderId="73" xfId="0" applyNumberFormat="1" applyFont="1" applyFill="1" applyBorder="1" applyAlignment="1">
      <alignment horizontal="center" vertical="top" wrapText="1"/>
    </xf>
    <xf numFmtId="0" fontId="24" fillId="11" borderId="73" xfId="0" applyNumberFormat="1" applyFont="1" applyFill="1" applyBorder="1" applyAlignment="1">
      <alignment vertical="top" wrapText="1"/>
    </xf>
    <xf numFmtId="0" fontId="9" fillId="0" borderId="35" xfId="0" applyNumberFormat="1" applyFont="1" applyBorder="1" applyAlignment="1">
      <alignment horizontal="center"/>
    </xf>
    <xf numFmtId="0" fontId="9" fillId="0" borderId="31" xfId="0" applyNumberFormat="1" applyFont="1" applyBorder="1" applyAlignment="1">
      <alignment horizontal="center"/>
    </xf>
    <xf numFmtId="0" fontId="9" fillId="0" borderId="33" xfId="0" applyNumberFormat="1" applyFont="1" applyBorder="1" applyAlignment="1">
      <alignment horizontal="center"/>
    </xf>
    <xf numFmtId="0" fontId="9" fillId="0" borderId="30" xfId="0" applyNumberFormat="1" applyFont="1" applyBorder="1" applyAlignment="1">
      <alignment horizontal="center"/>
    </xf>
    <xf numFmtId="0" fontId="9" fillId="0" borderId="31" xfId="0" applyNumberFormat="1" applyFont="1" applyBorder="1" applyAlignment="1">
      <alignment horizontal="center" wrapText="1"/>
    </xf>
    <xf numFmtId="0" fontId="9" fillId="0" borderId="33" xfId="0" applyNumberFormat="1" applyFont="1" applyBorder="1" applyAlignment="1">
      <alignment horizontal="center" wrapText="1"/>
    </xf>
    <xf numFmtId="0" fontId="9" fillId="0" borderId="30" xfId="0" applyNumberFormat="1" applyFont="1" applyBorder="1" applyAlignment="1">
      <alignment horizontal="center" wrapText="1"/>
    </xf>
    <xf numFmtId="0" fontId="28" fillId="3" borderId="33" xfId="0" applyNumberFormat="1" applyFont="1" applyFill="1" applyBorder="1" applyAlignment="1">
      <alignment horizontal="center" vertical="center"/>
    </xf>
    <xf numFmtId="0" fontId="28" fillId="3" borderId="30" xfId="0" applyNumberFormat="1" applyFont="1" applyFill="1" applyBorder="1" applyAlignment="1">
      <alignment horizontal="center" wrapText="1"/>
    </xf>
    <xf numFmtId="0" fontId="9" fillId="4" borderId="31" xfId="0" applyNumberFormat="1" applyFont="1" applyFill="1" applyBorder="1" applyAlignment="1">
      <alignment horizontal="center" wrapText="1"/>
    </xf>
    <xf numFmtId="0" fontId="9" fillId="17" borderId="33" xfId="0" applyNumberFormat="1" applyFont="1" applyFill="1" applyBorder="1" applyAlignment="1">
      <alignment horizontal="center"/>
    </xf>
    <xf numFmtId="0" fontId="9" fillId="17" borderId="30" xfId="0" applyNumberFormat="1" applyFont="1" applyFill="1" applyBorder="1" applyAlignment="1">
      <alignment horizontal="center"/>
    </xf>
    <xf numFmtId="0" fontId="15" fillId="0" borderId="8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textRotation="90" wrapText="1"/>
    </xf>
    <xf numFmtId="0" fontId="5" fillId="8" borderId="4" xfId="0" applyNumberFormat="1" applyFont="1" applyFill="1" applyBorder="1" applyAlignment="1">
      <alignment horizontal="center" vertical="center"/>
    </xf>
    <xf numFmtId="0" fontId="5" fillId="8" borderId="5" xfId="0" applyNumberFormat="1" applyFont="1" applyFill="1" applyBorder="1" applyAlignment="1">
      <alignment horizontal="center" vertical="center"/>
    </xf>
    <xf numFmtId="0" fontId="5" fillId="8" borderId="6" xfId="0" applyNumberFormat="1" applyFont="1" applyFill="1" applyBorder="1" applyAlignment="1">
      <alignment horizontal="center" vertical="center"/>
    </xf>
    <xf numFmtId="0" fontId="5" fillId="5" borderId="37" xfId="0" applyNumberFormat="1" applyFont="1" applyFill="1" applyBorder="1" applyAlignment="1">
      <alignment horizontal="center" vertical="center"/>
    </xf>
    <xf numFmtId="0" fontId="5" fillId="8" borderId="8" xfId="0" applyNumberFormat="1" applyFont="1" applyFill="1" applyBorder="1" applyAlignment="1">
      <alignment horizontal="center" vertical="center"/>
    </xf>
    <xf numFmtId="0" fontId="15" fillId="8" borderId="8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 textRotation="90" wrapText="1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left" vertical="center" wrapText="1"/>
    </xf>
    <xf numFmtId="0" fontId="15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15" fillId="0" borderId="78" xfId="0" applyNumberFormat="1" applyFont="1" applyBorder="1" applyAlignment="1">
      <alignment horizontal="center" vertical="center" wrapText="1"/>
    </xf>
    <xf numFmtId="0" fontId="9" fillId="3" borderId="45" xfId="0" applyNumberFormat="1" applyFont="1" applyFill="1" applyBorder="1" applyAlignment="1">
      <alignment horizontal="center" vertical="center" wrapText="1"/>
    </xf>
    <xf numFmtId="0" fontId="9" fillId="3" borderId="49" xfId="0" applyNumberFormat="1" applyFont="1" applyFill="1" applyBorder="1" applyAlignment="1">
      <alignment horizontal="center" wrapText="1"/>
    </xf>
    <xf numFmtId="0" fontId="38" fillId="4" borderId="43" xfId="0" applyNumberFormat="1" applyFont="1" applyFill="1" applyBorder="1" applyAlignment="1">
      <alignment horizontal="center"/>
    </xf>
    <xf numFmtId="0" fontId="38" fillId="0" borderId="43" xfId="0" applyNumberFormat="1" applyFont="1" applyBorder="1" applyAlignment="1">
      <alignment horizontal="center"/>
    </xf>
    <xf numFmtId="0" fontId="38" fillId="0" borderId="45" xfId="0" applyNumberFormat="1" applyFont="1" applyBorder="1" applyAlignment="1">
      <alignment horizontal="center"/>
    </xf>
    <xf numFmtId="0" fontId="38" fillId="0" borderId="49" xfId="0" applyNumberFormat="1" applyFont="1" applyBorder="1" applyAlignment="1">
      <alignment horizontal="center"/>
    </xf>
    <xf numFmtId="0" fontId="38" fillId="0" borderId="49" xfId="0" applyNumberFormat="1" applyFont="1" applyBorder="1" applyAlignment="1">
      <alignment horizontal="center" wrapText="1"/>
    </xf>
    <xf numFmtId="0" fontId="38" fillId="0" borderId="43" xfId="0" applyNumberFormat="1" applyFont="1" applyBorder="1" applyAlignment="1">
      <alignment horizontal="center" wrapText="1"/>
    </xf>
    <xf numFmtId="0" fontId="38" fillId="0" borderId="45" xfId="0" applyNumberFormat="1" applyFont="1" applyBorder="1" applyAlignment="1">
      <alignment horizontal="center" wrapText="1"/>
    </xf>
    <xf numFmtId="0" fontId="38" fillId="4" borderId="49" xfId="0" applyNumberFormat="1" applyFont="1" applyFill="1" applyBorder="1" applyAlignment="1">
      <alignment horizontal="center"/>
    </xf>
    <xf numFmtId="0" fontId="29" fillId="15" borderId="43" xfId="0" applyNumberFormat="1" applyFont="1" applyFill="1" applyBorder="1" applyAlignment="1">
      <alignment horizontal="center"/>
    </xf>
    <xf numFmtId="0" fontId="24" fillId="15" borderId="48" xfId="0" applyNumberFormat="1" applyFont="1" applyFill="1" applyBorder="1" applyAlignment="1">
      <alignment horizontal="center"/>
    </xf>
    <xf numFmtId="0" fontId="15" fillId="12" borderId="78" xfId="0" applyNumberFormat="1" applyFont="1" applyFill="1" applyBorder="1" applyAlignment="1">
      <alignment horizontal="center" vertical="center" wrapText="1"/>
    </xf>
    <xf numFmtId="0" fontId="38" fillId="12" borderId="43" xfId="0" applyNumberFormat="1" applyFont="1" applyFill="1" applyBorder="1" applyAlignment="1">
      <alignment horizontal="center" wrapText="1"/>
    </xf>
    <xf numFmtId="0" fontId="38" fillId="12" borderId="45" xfId="0" applyNumberFormat="1" applyFont="1" applyFill="1" applyBorder="1" applyAlignment="1">
      <alignment horizontal="center" wrapText="1"/>
    </xf>
    <xf numFmtId="0" fontId="38" fillId="12" borderId="49" xfId="0" applyNumberFormat="1" applyFont="1" applyFill="1" applyBorder="1" applyAlignment="1">
      <alignment horizontal="center" wrapText="1"/>
    </xf>
    <xf numFmtId="0" fontId="38" fillId="12" borderId="43" xfId="0" applyNumberFormat="1" applyFont="1" applyFill="1" applyBorder="1" applyAlignment="1">
      <alignment horizontal="center"/>
    </xf>
    <xf numFmtId="0" fontId="38" fillId="12" borderId="45" xfId="0" applyNumberFormat="1" applyFont="1" applyFill="1" applyBorder="1" applyAlignment="1">
      <alignment horizontal="center"/>
    </xf>
    <xf numFmtId="0" fontId="38" fillId="12" borderId="49" xfId="0" applyNumberFormat="1" applyFont="1" applyFill="1" applyBorder="1" applyAlignment="1">
      <alignment horizontal="center"/>
    </xf>
    <xf numFmtId="0" fontId="29" fillId="15" borderId="67" xfId="0" applyNumberFormat="1" applyFont="1" applyFill="1" applyBorder="1" applyAlignment="1">
      <alignment horizontal="center"/>
    </xf>
    <xf numFmtId="0" fontId="24" fillId="15" borderId="28" xfId="0" applyNumberFormat="1" applyFont="1" applyFill="1" applyBorder="1" applyAlignment="1">
      <alignment horizontal="center"/>
    </xf>
    <xf numFmtId="0" fontId="27" fillId="8" borderId="73" xfId="0" applyNumberFormat="1" applyFont="1" applyFill="1" applyBorder="1" applyAlignment="1">
      <alignment horizontal="left" vertical="center" wrapText="1"/>
    </xf>
    <xf numFmtId="0" fontId="15" fillId="8" borderId="78" xfId="0" applyNumberFormat="1" applyFont="1" applyFill="1" applyBorder="1" applyAlignment="1">
      <alignment horizontal="center" vertical="center" wrapText="1"/>
    </xf>
    <xf numFmtId="0" fontId="26" fillId="8" borderId="46" xfId="0" applyNumberFormat="1" applyFont="1" applyFill="1" applyBorder="1" applyAlignment="1">
      <alignment vertical="top" wrapText="1"/>
    </xf>
    <xf numFmtId="0" fontId="30" fillId="8" borderId="67" xfId="0" applyNumberFormat="1" applyFont="1" applyFill="1" applyBorder="1" applyAlignment="1">
      <alignment horizontal="center" wrapText="1"/>
    </xf>
    <xf numFmtId="0" fontId="9" fillId="3" borderId="59" xfId="0" applyNumberFormat="1" applyFont="1" applyFill="1" applyBorder="1" applyAlignment="1">
      <alignment horizontal="center" vertical="center" wrapText="1"/>
    </xf>
    <xf numFmtId="0" fontId="9" fillId="3" borderId="76" xfId="0" applyNumberFormat="1" applyFont="1" applyFill="1" applyBorder="1" applyAlignment="1">
      <alignment horizontal="center" wrapText="1"/>
    </xf>
    <xf numFmtId="0" fontId="38" fillId="8" borderId="67" xfId="0" applyNumberFormat="1" applyFont="1" applyFill="1" applyBorder="1" applyAlignment="1">
      <alignment horizontal="center" wrapText="1"/>
    </xf>
    <xf numFmtId="0" fontId="38" fillId="8" borderId="59" xfId="0" applyNumberFormat="1" applyFont="1" applyFill="1" applyBorder="1" applyAlignment="1">
      <alignment horizontal="center" wrapText="1"/>
    </xf>
    <xf numFmtId="0" fontId="38" fillId="8" borderId="78" xfId="0" applyNumberFormat="1" applyFont="1" applyFill="1" applyBorder="1" applyAlignment="1">
      <alignment horizontal="center" wrapText="1"/>
    </xf>
    <xf numFmtId="0" fontId="38" fillId="8" borderId="58" xfId="0" applyNumberFormat="1" applyFont="1" applyFill="1" applyBorder="1" applyAlignment="1">
      <alignment horizontal="center" wrapText="1"/>
    </xf>
    <xf numFmtId="0" fontId="38" fillId="8" borderId="26" xfId="0" applyNumberFormat="1" applyFont="1" applyFill="1" applyBorder="1" applyAlignment="1">
      <alignment horizontal="center" wrapText="1"/>
    </xf>
    <xf numFmtId="0" fontId="38" fillId="8" borderId="67" xfId="0" applyNumberFormat="1" applyFont="1" applyFill="1" applyBorder="1" applyAlignment="1">
      <alignment horizontal="center"/>
    </xf>
    <xf numFmtId="0" fontId="38" fillId="8" borderId="59" xfId="0" applyNumberFormat="1" applyFont="1" applyFill="1" applyBorder="1" applyAlignment="1">
      <alignment horizontal="center"/>
    </xf>
    <xf numFmtId="0" fontId="38" fillId="8" borderId="76" xfId="0" applyNumberFormat="1" applyFont="1" applyFill="1" applyBorder="1" applyAlignment="1">
      <alignment horizontal="center"/>
    </xf>
    <xf numFmtId="0" fontId="38" fillId="8" borderId="26" xfId="0" applyNumberFormat="1" applyFont="1" applyFill="1" applyBorder="1" applyAlignment="1">
      <alignment horizontal="center"/>
    </xf>
    <xf numFmtId="0" fontId="38" fillId="8" borderId="58" xfId="0" applyNumberFormat="1" applyFont="1" applyFill="1" applyBorder="1" applyAlignment="1">
      <alignment horizontal="center"/>
    </xf>
    <xf numFmtId="0" fontId="29" fillId="15" borderId="58" xfId="0" applyNumberFormat="1" applyFont="1" applyFill="1" applyBorder="1" applyAlignment="1">
      <alignment horizontal="center"/>
    </xf>
    <xf numFmtId="0" fontId="24" fillId="15" borderId="0" xfId="0" applyNumberFormat="1" applyFont="1" applyFill="1" applyAlignment="1">
      <alignment horizontal="center"/>
    </xf>
    <xf numFmtId="0" fontId="15" fillId="8" borderId="62" xfId="0" applyNumberFormat="1" applyFont="1" applyFill="1" applyBorder="1" applyAlignment="1">
      <alignment horizontal="center" vertical="center"/>
    </xf>
    <xf numFmtId="0" fontId="9" fillId="5" borderId="65" xfId="0" applyNumberFormat="1" applyFont="1" applyFill="1" applyBorder="1"/>
    <xf numFmtId="0" fontId="24" fillId="12" borderId="61" xfId="0" applyNumberFormat="1" applyFont="1" applyFill="1" applyBorder="1" applyAlignment="1">
      <alignment horizontal="center" wrapText="1"/>
    </xf>
    <xf numFmtId="0" fontId="9" fillId="12" borderId="42" xfId="0" applyNumberFormat="1" applyFont="1" applyFill="1" applyBorder="1" applyAlignment="1">
      <alignment horizontal="center"/>
    </xf>
    <xf numFmtId="0" fontId="9" fillId="12" borderId="43" xfId="0" applyNumberFormat="1" applyFont="1" applyFill="1" applyBorder="1" applyAlignment="1">
      <alignment horizontal="center"/>
    </xf>
    <xf numFmtId="0" fontId="9" fillId="12" borderId="44" xfId="0" applyNumberFormat="1" applyFont="1" applyFill="1" applyBorder="1" applyAlignment="1">
      <alignment horizontal="center"/>
    </xf>
    <xf numFmtId="0" fontId="9" fillId="12" borderId="45" xfId="0" applyNumberFormat="1" applyFont="1" applyFill="1" applyBorder="1" applyAlignment="1">
      <alignment horizontal="center"/>
    </xf>
    <xf numFmtId="0" fontId="9" fillId="12" borderId="49" xfId="0" applyNumberFormat="1" applyFont="1" applyFill="1" applyBorder="1" applyAlignment="1">
      <alignment horizontal="center"/>
    </xf>
    <xf numFmtId="0" fontId="9" fillId="12" borderId="45" xfId="0" applyNumberFormat="1" applyFont="1" applyFill="1" applyBorder="1" applyAlignment="1">
      <alignment horizontal="center" wrapText="1"/>
    </xf>
    <xf numFmtId="0" fontId="9" fillId="12" borderId="49" xfId="0" applyNumberFormat="1" applyFont="1" applyFill="1" applyBorder="1" applyAlignment="1">
      <alignment horizontal="center" wrapText="1"/>
    </xf>
    <xf numFmtId="0" fontId="9" fillId="12" borderId="43" xfId="0" applyNumberFormat="1" applyFont="1" applyFill="1" applyBorder="1" applyAlignment="1">
      <alignment horizontal="center" wrapText="1"/>
    </xf>
    <xf numFmtId="0" fontId="9" fillId="12" borderId="67" xfId="0" applyNumberFormat="1" applyFont="1" applyFill="1" applyBorder="1" applyAlignment="1">
      <alignment horizontal="center" wrapText="1"/>
    </xf>
    <xf numFmtId="0" fontId="9" fillId="3" borderId="40" xfId="0" applyNumberFormat="1" applyFont="1" applyFill="1" applyBorder="1" applyAlignment="1">
      <alignment horizontal="center" wrapText="1"/>
    </xf>
    <xf numFmtId="0" fontId="38" fillId="12" borderId="67" xfId="0" applyNumberFormat="1" applyFont="1" applyFill="1" applyBorder="1" applyAlignment="1">
      <alignment horizontal="center"/>
    </xf>
    <xf numFmtId="0" fontId="38" fillId="12" borderId="39" xfId="0" applyNumberFormat="1" applyFont="1" applyFill="1" applyBorder="1" applyAlignment="1">
      <alignment horizontal="center"/>
    </xf>
    <xf numFmtId="0" fontId="38" fillId="12" borderId="35" xfId="0" applyNumberFormat="1" applyFont="1" applyFill="1" applyBorder="1" applyAlignment="1">
      <alignment horizontal="center"/>
    </xf>
    <xf numFmtId="0" fontId="38" fillId="12" borderId="37" xfId="0" applyNumberFormat="1" applyFont="1" applyFill="1" applyBorder="1" applyAlignment="1">
      <alignment horizontal="center"/>
    </xf>
    <xf numFmtId="0" fontId="38" fillId="12" borderId="26" xfId="0" applyNumberFormat="1" applyFont="1" applyFill="1" applyBorder="1" applyAlignment="1">
      <alignment horizontal="center"/>
    </xf>
    <xf numFmtId="0" fontId="38" fillId="12" borderId="37" xfId="0" applyNumberFormat="1" applyFont="1" applyFill="1" applyBorder="1" applyAlignment="1">
      <alignment horizontal="center" wrapText="1"/>
    </xf>
    <xf numFmtId="0" fontId="38" fillId="12" borderId="26" xfId="0" applyNumberFormat="1" applyFont="1" applyFill="1" applyBorder="1" applyAlignment="1">
      <alignment horizontal="center" wrapText="1"/>
    </xf>
    <xf numFmtId="0" fontId="38" fillId="12" borderId="67" xfId="0" applyNumberFormat="1" applyFont="1" applyFill="1" applyBorder="1" applyAlignment="1">
      <alignment horizontal="center" wrapText="1"/>
    </xf>
    <xf numFmtId="0" fontId="38" fillId="12" borderId="39" xfId="0" applyNumberFormat="1" applyFont="1" applyFill="1" applyBorder="1" applyAlignment="1">
      <alignment horizontal="center" wrapText="1"/>
    </xf>
    <xf numFmtId="0" fontId="38" fillId="12" borderId="38" xfId="0" applyNumberFormat="1" applyFont="1" applyFill="1" applyBorder="1" applyAlignment="1">
      <alignment horizontal="center" wrapText="1"/>
    </xf>
    <xf numFmtId="0" fontId="38" fillId="12" borderId="58" xfId="0" applyNumberFormat="1" applyFont="1" applyFill="1" applyBorder="1" applyAlignment="1">
      <alignment horizontal="center"/>
    </xf>
    <xf numFmtId="0" fontId="38" fillId="12" borderId="59" xfId="0" applyNumberFormat="1" applyFont="1" applyFill="1" applyBorder="1" applyAlignment="1">
      <alignment horizontal="center"/>
    </xf>
    <xf numFmtId="0" fontId="38" fillId="12" borderId="40" xfId="0" applyNumberFormat="1" applyFont="1" applyFill="1" applyBorder="1" applyAlignment="1">
      <alignment horizontal="center"/>
    </xf>
    <xf numFmtId="0" fontId="24" fillId="15" borderId="84" xfId="0" applyNumberFormat="1" applyFont="1" applyFill="1" applyBorder="1" applyAlignment="1">
      <alignment horizontal="center"/>
    </xf>
    <xf numFmtId="0" fontId="26" fillId="6" borderId="56" xfId="0" applyNumberFormat="1" applyFont="1" applyFill="1" applyBorder="1" applyAlignment="1">
      <alignment horizontal="center" vertical="center" wrapText="1"/>
    </xf>
    <xf numFmtId="0" fontId="24" fillId="6" borderId="56" xfId="0" applyNumberFormat="1" applyFont="1" applyFill="1" applyBorder="1" applyAlignment="1">
      <alignment horizontal="center" wrapText="1"/>
    </xf>
    <xf numFmtId="0" fontId="9" fillId="6" borderId="4" xfId="0" applyNumberFormat="1" applyFont="1" applyFill="1" applyBorder="1" applyAlignment="1">
      <alignment horizontal="center"/>
    </xf>
    <xf numFmtId="0" fontId="9" fillId="6" borderId="5" xfId="0" applyNumberFormat="1" applyFont="1" applyFill="1" applyBorder="1" applyAlignment="1">
      <alignment horizontal="center"/>
    </xf>
    <xf numFmtId="0" fontId="9" fillId="6" borderId="56" xfId="0" applyNumberFormat="1" applyFont="1" applyFill="1" applyBorder="1" applyAlignment="1">
      <alignment horizontal="center"/>
    </xf>
    <xf numFmtId="0" fontId="9" fillId="6" borderId="6" xfId="0" applyNumberFormat="1" applyFont="1" applyFill="1" applyBorder="1" applyAlignment="1">
      <alignment horizontal="center"/>
    </xf>
    <xf numFmtId="0" fontId="9" fillId="6" borderId="57" xfId="0" applyNumberFormat="1" applyFont="1" applyFill="1" applyBorder="1" applyAlignment="1">
      <alignment horizontal="center"/>
    </xf>
    <xf numFmtId="0" fontId="9" fillId="6" borderId="5" xfId="0" applyNumberFormat="1" applyFont="1" applyFill="1" applyBorder="1" applyAlignment="1">
      <alignment horizontal="center" wrapText="1"/>
    </xf>
    <xf numFmtId="0" fontId="9" fillId="6" borderId="6" xfId="0" applyNumberFormat="1" applyFont="1" applyFill="1" applyBorder="1" applyAlignment="1">
      <alignment horizontal="center" wrapText="1"/>
    </xf>
    <xf numFmtId="0" fontId="9" fillId="6" borderId="57" xfId="0" applyNumberFormat="1" applyFont="1" applyFill="1" applyBorder="1" applyAlignment="1">
      <alignment horizontal="center" wrapText="1"/>
    </xf>
    <xf numFmtId="0" fontId="9" fillId="3" borderId="6" xfId="0" applyNumberFormat="1" applyFont="1" applyFill="1" applyBorder="1" applyAlignment="1">
      <alignment horizontal="center" vertical="center" wrapText="1"/>
    </xf>
    <xf numFmtId="0" fontId="9" fillId="3" borderId="57" xfId="0" applyNumberFormat="1" applyFont="1" applyFill="1" applyBorder="1" applyAlignment="1">
      <alignment horizontal="center" wrapText="1"/>
    </xf>
    <xf numFmtId="0" fontId="39" fillId="6" borderId="5" xfId="0" applyNumberFormat="1" applyFont="1" applyFill="1" applyBorder="1" applyAlignment="1">
      <alignment horizontal="center" wrapText="1"/>
    </xf>
    <xf numFmtId="0" fontId="39" fillId="6" borderId="6" xfId="0" applyNumberFormat="1" applyFont="1" applyFill="1" applyBorder="1" applyAlignment="1">
      <alignment horizontal="center" wrapText="1"/>
    </xf>
    <xf numFmtId="0" fontId="39" fillId="6" borderId="57" xfId="0" applyNumberFormat="1" applyFont="1" applyFill="1" applyBorder="1" applyAlignment="1">
      <alignment horizontal="center" wrapText="1"/>
    </xf>
    <xf numFmtId="0" fontId="39" fillId="6" borderId="5" xfId="0" applyNumberFormat="1" applyFont="1" applyFill="1" applyBorder="1" applyAlignment="1">
      <alignment horizontal="center"/>
    </xf>
    <xf numFmtId="0" fontId="39" fillId="6" borderId="6" xfId="0" applyNumberFormat="1" applyFont="1" applyFill="1" applyBorder="1" applyAlignment="1">
      <alignment horizontal="center"/>
    </xf>
    <xf numFmtId="0" fontId="39" fillId="6" borderId="57" xfId="0" applyNumberFormat="1" applyFont="1" applyFill="1" applyBorder="1" applyAlignment="1">
      <alignment horizontal="center"/>
    </xf>
    <xf numFmtId="0" fontId="39" fillId="6" borderId="38" xfId="0" applyNumberFormat="1" applyFont="1" applyFill="1" applyBorder="1" applyAlignment="1">
      <alignment horizontal="center"/>
    </xf>
    <xf numFmtId="0" fontId="39" fillId="6" borderId="37" xfId="0" applyNumberFormat="1" applyFont="1" applyFill="1" applyBorder="1" applyAlignment="1">
      <alignment horizontal="center"/>
    </xf>
    <xf numFmtId="0" fontId="24" fillId="15" borderId="5" xfId="0" applyNumberFormat="1" applyFont="1" applyFill="1" applyBorder="1" applyAlignment="1">
      <alignment horizontal="center"/>
    </xf>
    <xf numFmtId="0" fontId="24" fillId="15" borderId="7" xfId="0" applyNumberFormat="1" applyFont="1" applyFill="1" applyBorder="1" applyAlignment="1">
      <alignment horizontal="center"/>
    </xf>
    <xf numFmtId="0" fontId="15" fillId="6" borderId="11" xfId="0" applyNumberFormat="1" applyFont="1" applyFill="1" applyBorder="1" applyAlignment="1">
      <alignment horizontal="center" vertical="center"/>
    </xf>
    <xf numFmtId="0" fontId="15" fillId="6" borderId="80" xfId="0" applyNumberFormat="1" applyFont="1" applyFill="1" applyBorder="1" applyAlignment="1">
      <alignment horizontal="center" vertical="center"/>
    </xf>
    <xf numFmtId="0" fontId="15" fillId="6" borderId="41" xfId="0" applyNumberFormat="1" applyFont="1" applyFill="1" applyBorder="1" applyAlignment="1">
      <alignment horizontal="center" vertical="center"/>
    </xf>
    <xf numFmtId="0" fontId="27" fillId="0" borderId="67" xfId="0" applyNumberFormat="1" applyFont="1" applyBorder="1" applyAlignment="1">
      <alignment horizontal="left" vertical="center" wrapText="1"/>
    </xf>
    <xf numFmtId="0" fontId="15" fillId="0" borderId="61" xfId="0" applyNumberFormat="1" applyFont="1" applyBorder="1" applyAlignment="1">
      <alignment horizontal="center" vertical="center" wrapText="1"/>
    </xf>
    <xf numFmtId="0" fontId="9" fillId="3" borderId="69" xfId="0" applyNumberFormat="1" applyFont="1" applyFill="1" applyBorder="1" applyAlignment="1">
      <alignment horizontal="center" vertical="center" wrapText="1"/>
    </xf>
    <xf numFmtId="0" fontId="9" fillId="3" borderId="26" xfId="0" applyNumberFormat="1" applyFont="1" applyFill="1" applyBorder="1" applyAlignment="1">
      <alignment horizontal="center" wrapText="1"/>
    </xf>
    <xf numFmtId="0" fontId="39" fillId="4" borderId="67" xfId="0" applyNumberFormat="1" applyFont="1" applyFill="1" applyBorder="1" applyAlignment="1">
      <alignment horizontal="center" wrapText="1"/>
    </xf>
    <xf numFmtId="0" fontId="39" fillId="0" borderId="67" xfId="0" applyNumberFormat="1" applyFont="1" applyBorder="1" applyAlignment="1">
      <alignment horizontal="center" wrapText="1"/>
    </xf>
    <xf numFmtId="0" fontId="39" fillId="0" borderId="69" xfId="0" applyNumberFormat="1" applyFont="1" applyBorder="1" applyAlignment="1">
      <alignment horizontal="center" wrapText="1"/>
    </xf>
    <xf numFmtId="0" fontId="39" fillId="0" borderId="26" xfId="0" applyNumberFormat="1" applyFont="1" applyBorder="1" applyAlignment="1">
      <alignment horizontal="center" wrapText="1"/>
    </xf>
    <xf numFmtId="0" fontId="39" fillId="0" borderId="67" xfId="0" applyNumberFormat="1" applyFont="1" applyBorder="1" applyAlignment="1">
      <alignment horizontal="center"/>
    </xf>
    <xf numFmtId="0" fontId="39" fillId="0" borderId="69" xfId="0" applyNumberFormat="1" applyFont="1" applyBorder="1" applyAlignment="1">
      <alignment horizontal="center"/>
    </xf>
    <xf numFmtId="0" fontId="39" fillId="0" borderId="26" xfId="0" applyNumberFormat="1" applyFont="1" applyBorder="1" applyAlignment="1">
      <alignment horizontal="center"/>
    </xf>
    <xf numFmtId="0" fontId="39" fillId="4" borderId="26" xfId="0" applyNumberFormat="1" applyFont="1" applyFill="1" applyBorder="1" applyAlignment="1">
      <alignment horizontal="center"/>
    </xf>
    <xf numFmtId="0" fontId="39" fillId="4" borderId="67" xfId="0" applyNumberFormat="1" applyFont="1" applyFill="1" applyBorder="1" applyAlignment="1">
      <alignment horizontal="center"/>
    </xf>
    <xf numFmtId="0" fontId="24" fillId="15" borderId="20" xfId="0" applyNumberFormat="1" applyFont="1" applyFill="1" applyBorder="1" applyAlignment="1">
      <alignment horizontal="center"/>
    </xf>
    <xf numFmtId="0" fontId="24" fillId="15" borderId="19" xfId="0" applyNumberFormat="1" applyFont="1" applyFill="1" applyBorder="1" applyAlignment="1">
      <alignment horizontal="center"/>
    </xf>
    <xf numFmtId="0" fontId="15" fillId="0" borderId="64" xfId="0" applyNumberFormat="1" applyFont="1" applyBorder="1" applyAlignment="1">
      <alignment horizontal="center" vertical="center"/>
    </xf>
    <xf numFmtId="0" fontId="27" fillId="0" borderId="58" xfId="0" applyNumberFormat="1" applyFont="1" applyBorder="1" applyAlignment="1">
      <alignment horizontal="left" vertical="center" wrapText="1"/>
    </xf>
    <xf numFmtId="0" fontId="24" fillId="0" borderId="58" xfId="0" applyNumberFormat="1" applyFont="1" applyBorder="1" applyAlignment="1">
      <alignment horizontal="left" vertical="center" wrapText="1"/>
    </xf>
    <xf numFmtId="0" fontId="39" fillId="4" borderId="58" xfId="0" applyNumberFormat="1" applyFont="1" applyFill="1" applyBorder="1" applyAlignment="1">
      <alignment horizontal="center" wrapText="1"/>
    </xf>
    <xf numFmtId="0" fontId="39" fillId="0" borderId="58" xfId="0" applyNumberFormat="1" applyFont="1" applyBorder="1" applyAlignment="1">
      <alignment horizontal="center" wrapText="1"/>
    </xf>
    <xf numFmtId="0" fontId="39" fillId="0" borderId="59" xfId="0" applyNumberFormat="1" applyFont="1" applyBorder="1" applyAlignment="1">
      <alignment horizontal="center" wrapText="1"/>
    </xf>
    <xf numFmtId="0" fontId="39" fillId="0" borderId="76" xfId="0" applyNumberFormat="1" applyFont="1" applyBorder="1" applyAlignment="1">
      <alignment horizontal="center" wrapText="1"/>
    </xf>
    <xf numFmtId="0" fontId="39" fillId="0" borderId="58" xfId="0" applyNumberFormat="1" applyFont="1" applyBorder="1" applyAlignment="1">
      <alignment horizontal="center"/>
    </xf>
    <xf numFmtId="0" fontId="39" fillId="0" borderId="59" xfId="0" applyNumberFormat="1" applyFont="1" applyBorder="1" applyAlignment="1">
      <alignment horizontal="center"/>
    </xf>
    <xf numFmtId="0" fontId="39" fillId="0" borderId="76" xfId="0" applyNumberFormat="1" applyFont="1" applyBorder="1" applyAlignment="1">
      <alignment horizontal="center"/>
    </xf>
    <xf numFmtId="0" fontId="39" fillId="4" borderId="76" xfId="0" applyNumberFormat="1" applyFont="1" applyFill="1" applyBorder="1" applyAlignment="1">
      <alignment horizontal="center"/>
    </xf>
    <xf numFmtId="0" fontId="39" fillId="4" borderId="58" xfId="0" applyNumberFormat="1" applyFont="1" applyFill="1" applyBorder="1" applyAlignment="1">
      <alignment horizontal="center"/>
    </xf>
    <xf numFmtId="0" fontId="24" fillId="15" borderId="58" xfId="0" applyNumberFormat="1" applyFont="1" applyFill="1" applyBorder="1" applyAlignment="1">
      <alignment horizontal="center"/>
    </xf>
    <xf numFmtId="0" fontId="9" fillId="3" borderId="45" xfId="0" applyNumberFormat="1" applyFont="1" applyFill="1" applyBorder="1" applyAlignment="1">
      <alignment horizontal="center" wrapText="1"/>
    </xf>
    <xf numFmtId="0" fontId="39" fillId="4" borderId="31" xfId="0" applyNumberFormat="1" applyFont="1" applyFill="1" applyBorder="1" applyAlignment="1">
      <alignment horizontal="center" wrapText="1"/>
    </xf>
    <xf numFmtId="0" fontId="39" fillId="0" borderId="31" xfId="0" applyNumberFormat="1" applyFont="1" applyBorder="1" applyAlignment="1">
      <alignment horizontal="center" wrapText="1"/>
    </xf>
    <xf numFmtId="0" fontId="39" fillId="0" borderId="33" xfId="0" applyNumberFormat="1" applyFont="1" applyBorder="1" applyAlignment="1">
      <alignment horizontal="center" wrapText="1"/>
    </xf>
    <xf numFmtId="0" fontId="39" fillId="0" borderId="30" xfId="0" applyNumberFormat="1" applyFont="1" applyBorder="1" applyAlignment="1">
      <alignment horizontal="center" wrapText="1"/>
    </xf>
    <xf numFmtId="0" fontId="39" fillId="0" borderId="31" xfId="0" applyNumberFormat="1" applyFont="1" applyBorder="1" applyAlignment="1">
      <alignment horizontal="center"/>
    </xf>
    <xf numFmtId="0" fontId="39" fillId="0" borderId="33" xfId="0" applyNumberFormat="1" applyFont="1" applyBorder="1" applyAlignment="1">
      <alignment horizontal="center"/>
    </xf>
    <xf numFmtId="0" fontId="39" fillId="0" borderId="30" xfId="0" applyNumberFormat="1" applyFont="1" applyBorder="1" applyAlignment="1">
      <alignment horizontal="center"/>
    </xf>
    <xf numFmtId="0" fontId="39" fillId="4" borderId="78" xfId="0" applyNumberFormat="1" applyFont="1" applyFill="1" applyBorder="1" applyAlignment="1">
      <alignment horizontal="center"/>
    </xf>
    <xf numFmtId="0" fontId="39" fillId="4" borderId="73" xfId="0" applyNumberFormat="1" applyFont="1" applyFill="1" applyBorder="1" applyAlignment="1">
      <alignment horizontal="center"/>
    </xf>
    <xf numFmtId="0" fontId="15" fillId="0" borderId="36" xfId="0" applyNumberFormat="1" applyFont="1" applyBorder="1" applyAlignment="1">
      <alignment horizontal="center" vertical="center"/>
    </xf>
    <xf numFmtId="0" fontId="27" fillId="6" borderId="4" xfId="0" applyNumberFormat="1" applyFont="1" applyFill="1" applyBorder="1" applyAlignment="1">
      <alignment horizontal="left" vertical="top" wrapText="1"/>
    </xf>
    <xf numFmtId="0" fontId="39" fillId="8" borderId="67" xfId="0" applyNumberFormat="1" applyFont="1" applyFill="1" applyBorder="1" applyAlignment="1">
      <alignment horizontal="center" wrapText="1"/>
    </xf>
    <xf numFmtId="0" fontId="39" fillId="8" borderId="69" xfId="0" applyNumberFormat="1" applyFont="1" applyFill="1" applyBorder="1" applyAlignment="1">
      <alignment horizontal="center" wrapText="1"/>
    </xf>
    <xf numFmtId="0" fontId="39" fillId="8" borderId="26" xfId="0" applyNumberFormat="1" applyFont="1" applyFill="1" applyBorder="1" applyAlignment="1">
      <alignment horizontal="center" wrapText="1"/>
    </xf>
    <xf numFmtId="0" fontId="39" fillId="8" borderId="67" xfId="0" applyNumberFormat="1" applyFont="1" applyFill="1" applyBorder="1" applyAlignment="1">
      <alignment horizontal="center"/>
    </xf>
    <xf numFmtId="0" fontId="39" fillId="8" borderId="69" xfId="0" applyNumberFormat="1" applyFont="1" applyFill="1" applyBorder="1" applyAlignment="1">
      <alignment horizontal="center"/>
    </xf>
    <xf numFmtId="0" fontId="39" fillId="8" borderId="26" xfId="0" applyNumberFormat="1" applyFont="1" applyFill="1" applyBorder="1" applyAlignment="1">
      <alignment horizontal="center"/>
    </xf>
    <xf numFmtId="0" fontId="9" fillId="0" borderId="81" xfId="0" applyNumberFormat="1" applyFont="1" applyBorder="1" applyAlignment="1">
      <alignment horizontal="center"/>
    </xf>
    <xf numFmtId="0" fontId="9" fillId="18" borderId="43" xfId="0" applyNumberFormat="1" applyFont="1" applyFill="1" applyBorder="1" applyAlignment="1">
      <alignment horizontal="center"/>
    </xf>
    <xf numFmtId="0" fontId="39" fillId="4" borderId="43" xfId="0" applyNumberFormat="1" applyFont="1" applyFill="1" applyBorder="1" applyAlignment="1">
      <alignment horizontal="center" wrapText="1"/>
    </xf>
    <xf numFmtId="0" fontId="39" fillId="0" borderId="43" xfId="0" applyNumberFormat="1" applyFont="1" applyBorder="1" applyAlignment="1">
      <alignment horizontal="center" wrapText="1"/>
    </xf>
    <xf numFmtId="0" fontId="39" fillId="0" borderId="45" xfId="0" applyNumberFormat="1" applyFont="1" applyBorder="1" applyAlignment="1">
      <alignment horizontal="center" wrapText="1"/>
    </xf>
    <xf numFmtId="0" fontId="39" fillId="0" borderId="49" xfId="0" applyNumberFormat="1" applyFont="1" applyBorder="1" applyAlignment="1">
      <alignment horizontal="center" wrapText="1"/>
    </xf>
    <xf numFmtId="0" fontId="39" fillId="0" borderId="43" xfId="0" applyNumberFormat="1" applyFont="1" applyBorder="1" applyAlignment="1">
      <alignment horizontal="center"/>
    </xf>
    <xf numFmtId="0" fontId="39" fillId="0" borderId="45" xfId="0" applyNumberFormat="1" applyFont="1" applyBorder="1" applyAlignment="1">
      <alignment horizontal="center"/>
    </xf>
    <xf numFmtId="0" fontId="39" fillId="0" borderId="49" xfId="0" applyNumberFormat="1" applyFont="1" applyBorder="1" applyAlignment="1">
      <alignment horizontal="center"/>
    </xf>
    <xf numFmtId="0" fontId="39" fillId="4" borderId="45" xfId="0" applyNumberFormat="1" applyFont="1" applyFill="1" applyBorder="1" applyAlignment="1">
      <alignment horizontal="center"/>
    </xf>
    <xf numFmtId="0" fontId="39" fillId="4" borderId="49" xfId="0" applyNumberFormat="1" applyFont="1" applyFill="1" applyBorder="1" applyAlignment="1">
      <alignment horizontal="center"/>
    </xf>
    <xf numFmtId="0" fontId="39" fillId="4" borderId="43" xfId="0" applyNumberFormat="1" applyFont="1" applyFill="1" applyBorder="1" applyAlignment="1">
      <alignment horizontal="center"/>
    </xf>
    <xf numFmtId="0" fontId="24" fillId="15" borderId="67" xfId="0" applyNumberFormat="1" applyFont="1" applyFill="1" applyBorder="1" applyAlignment="1">
      <alignment horizontal="center"/>
    </xf>
    <xf numFmtId="0" fontId="24" fillId="15" borderId="43" xfId="0" applyNumberFormat="1" applyFont="1" applyFill="1" applyBorder="1" applyAlignment="1">
      <alignment horizontal="center"/>
    </xf>
    <xf numFmtId="0" fontId="24" fillId="15" borderId="49" xfId="0" applyNumberFormat="1" applyFont="1" applyFill="1" applyBorder="1" applyAlignment="1">
      <alignment horizontal="center"/>
    </xf>
    <xf numFmtId="0" fontId="24" fillId="0" borderId="43" xfId="0" applyNumberFormat="1" applyFont="1" applyBorder="1" applyAlignment="1">
      <alignment horizontal="center" wrapText="1"/>
    </xf>
    <xf numFmtId="0" fontId="24" fillId="0" borderId="43" xfId="0" applyNumberFormat="1" applyFont="1" applyBorder="1" applyAlignment="1">
      <alignment horizontal="center"/>
    </xf>
    <xf numFmtId="0" fontId="24" fillId="0" borderId="45" xfId="0" applyNumberFormat="1" applyFont="1" applyBorder="1" applyAlignment="1">
      <alignment horizontal="center"/>
    </xf>
    <xf numFmtId="0" fontId="24" fillId="4" borderId="49" xfId="0" applyNumberFormat="1" applyFont="1" applyFill="1" applyBorder="1" applyAlignment="1">
      <alignment horizontal="center"/>
    </xf>
    <xf numFmtId="0" fontId="24" fillId="4" borderId="43" xfId="0" applyNumberFormat="1" applyFont="1" applyFill="1" applyBorder="1" applyAlignment="1">
      <alignment horizontal="center"/>
    </xf>
    <xf numFmtId="0" fontId="24" fillId="4" borderId="45" xfId="0" applyNumberFormat="1" applyFont="1" applyFill="1" applyBorder="1" applyAlignment="1">
      <alignment horizontal="center"/>
    </xf>
    <xf numFmtId="0" fontId="28" fillId="4" borderId="49" xfId="0" applyNumberFormat="1" applyFont="1" applyFill="1" applyBorder="1" applyAlignment="1">
      <alignment horizontal="center"/>
    </xf>
    <xf numFmtId="0" fontId="34" fillId="15" borderId="43" xfId="0" applyNumberFormat="1" applyFont="1" applyFill="1" applyBorder="1" applyAlignment="1">
      <alignment horizontal="center"/>
    </xf>
    <xf numFmtId="0" fontId="9" fillId="4" borderId="81" xfId="0" applyNumberFormat="1" applyFont="1" applyFill="1" applyBorder="1" applyAlignment="1">
      <alignment horizontal="center"/>
    </xf>
    <xf numFmtId="0" fontId="9" fillId="3" borderId="45" xfId="0" applyNumberFormat="1" applyFont="1" applyFill="1" applyBorder="1" applyAlignment="1">
      <alignment horizontal="center" vertical="center"/>
    </xf>
    <xf numFmtId="0" fontId="24" fillId="4" borderId="78" xfId="0" applyNumberFormat="1" applyFont="1" applyFill="1" applyBorder="1" applyAlignment="1">
      <alignment horizontal="center"/>
    </xf>
    <xf numFmtId="0" fontId="27" fillId="0" borderId="31" xfId="0" applyNumberFormat="1" applyFont="1" applyBorder="1" applyAlignment="1">
      <alignment horizontal="left" vertical="top" wrapText="1"/>
    </xf>
    <xf numFmtId="0" fontId="15" fillId="0" borderId="74" xfId="0" applyNumberFormat="1" applyFont="1" applyBorder="1" applyAlignment="1">
      <alignment horizontal="center" vertical="center" wrapText="1"/>
    </xf>
    <xf numFmtId="0" fontId="24" fillId="0" borderId="31" xfId="0" applyNumberFormat="1" applyFont="1" applyBorder="1" applyAlignment="1">
      <alignment horizontal="left" vertical="center" wrapText="1"/>
    </xf>
    <xf numFmtId="0" fontId="24" fillId="0" borderId="74" xfId="0" applyNumberFormat="1" applyFont="1" applyBorder="1" applyAlignment="1">
      <alignment horizontal="center" wrapText="1"/>
    </xf>
    <xf numFmtId="0" fontId="9" fillId="3" borderId="33" xfId="0" applyNumberFormat="1" applyFont="1" applyFill="1" applyBorder="1" applyAlignment="1">
      <alignment horizontal="center" vertical="center"/>
    </xf>
    <xf numFmtId="0" fontId="9" fillId="3" borderId="30" xfId="0" applyNumberFormat="1" applyFont="1" applyFill="1" applyBorder="1" applyAlignment="1">
      <alignment horizontal="center" wrapText="1"/>
    </xf>
    <xf numFmtId="0" fontId="9" fillId="17" borderId="31" xfId="0" applyNumberFormat="1" applyFont="1" applyFill="1" applyBorder="1" applyAlignment="1">
      <alignment horizontal="center" wrapText="1"/>
    </xf>
    <xf numFmtId="0" fontId="24" fillId="0" borderId="31" xfId="0" applyNumberFormat="1" applyFont="1" applyBorder="1" applyAlignment="1">
      <alignment horizontal="center" wrapText="1"/>
    </xf>
    <xf numFmtId="0" fontId="24" fillId="0" borderId="31" xfId="0" applyNumberFormat="1" applyFont="1" applyBorder="1" applyAlignment="1">
      <alignment horizontal="center"/>
    </xf>
    <xf numFmtId="0" fontId="24" fillId="0" borderId="33" xfId="0" applyNumberFormat="1" applyFont="1" applyBorder="1" applyAlignment="1">
      <alignment horizontal="center"/>
    </xf>
    <xf numFmtId="0" fontId="24" fillId="0" borderId="30" xfId="0" applyNumberFormat="1" applyFont="1" applyBorder="1" applyAlignment="1">
      <alignment horizontal="center"/>
    </xf>
    <xf numFmtId="0" fontId="24" fillId="15" borderId="31" xfId="0" applyNumberFormat="1" applyFont="1" applyFill="1" applyBorder="1" applyAlignment="1">
      <alignment horizontal="center"/>
    </xf>
    <xf numFmtId="0" fontId="24" fillId="15" borderId="32" xfId="0" applyNumberFormat="1" applyFont="1" applyFill="1" applyBorder="1" applyAlignment="1">
      <alignment horizontal="center"/>
    </xf>
    <xf numFmtId="0" fontId="9" fillId="8" borderId="81" xfId="0" applyNumberFormat="1" applyFont="1" applyFill="1" applyBorder="1" applyAlignment="1">
      <alignment horizontal="center"/>
    </xf>
    <xf numFmtId="0" fontId="24" fillId="8" borderId="43" xfId="0" applyNumberFormat="1" applyFont="1" applyFill="1" applyBorder="1" applyAlignment="1">
      <alignment horizontal="center" wrapText="1"/>
    </xf>
    <xf numFmtId="0" fontId="9" fillId="3" borderId="79" xfId="0" applyNumberFormat="1" applyFont="1" applyFill="1" applyBorder="1" applyAlignment="1">
      <alignment horizontal="center" vertical="center"/>
    </xf>
    <xf numFmtId="0" fontId="9" fillId="3" borderId="78" xfId="0" applyNumberFormat="1" applyFont="1" applyFill="1" applyBorder="1" applyAlignment="1">
      <alignment horizontal="center" wrapText="1"/>
    </xf>
    <xf numFmtId="0" fontId="24" fillId="8" borderId="73" xfId="0" applyNumberFormat="1" applyFont="1" applyFill="1" applyBorder="1" applyAlignment="1">
      <alignment horizontal="center" wrapText="1"/>
    </xf>
    <xf numFmtId="0" fontId="24" fillId="8" borderId="78" xfId="0" applyNumberFormat="1" applyFont="1" applyFill="1" applyBorder="1" applyAlignment="1">
      <alignment horizontal="center"/>
    </xf>
    <xf numFmtId="0" fontId="39" fillId="8" borderId="73" xfId="0" applyNumberFormat="1" applyFont="1" applyFill="1" applyBorder="1" applyAlignment="1">
      <alignment horizontal="center"/>
    </xf>
    <xf numFmtId="0" fontId="39" fillId="8" borderId="79" xfId="0" applyNumberFormat="1" applyFont="1" applyFill="1" applyBorder="1" applyAlignment="1">
      <alignment horizontal="center"/>
    </xf>
    <xf numFmtId="0" fontId="39" fillId="8" borderId="78" xfId="0" applyNumberFormat="1" applyFont="1" applyFill="1" applyBorder="1" applyAlignment="1">
      <alignment horizontal="center"/>
    </xf>
    <xf numFmtId="0" fontId="24" fillId="0" borderId="73" xfId="0" applyNumberFormat="1" applyFont="1" applyBorder="1" applyAlignment="1">
      <alignment horizontal="center" wrapText="1"/>
    </xf>
    <xf numFmtId="0" fontId="24" fillId="0" borderId="79" xfId="0" applyNumberFormat="1" applyFont="1" applyBorder="1" applyAlignment="1">
      <alignment horizontal="center"/>
    </xf>
    <xf numFmtId="0" fontId="24" fillId="0" borderId="78" xfId="0" applyNumberFormat="1" applyFont="1" applyBorder="1" applyAlignment="1">
      <alignment horizontal="center"/>
    </xf>
    <xf numFmtId="0" fontId="39" fillId="0" borderId="78" xfId="0" applyNumberFormat="1" applyFont="1" applyBorder="1" applyAlignment="1">
      <alignment horizontal="center"/>
    </xf>
    <xf numFmtId="0" fontId="39" fillId="0" borderId="73" xfId="0" applyNumberFormat="1" applyFont="1" applyBorder="1" applyAlignment="1">
      <alignment horizontal="center"/>
    </xf>
    <xf numFmtId="0" fontId="39" fillId="0" borderId="79" xfId="0" applyNumberFormat="1" applyFont="1" applyBorder="1" applyAlignment="1">
      <alignment horizontal="center"/>
    </xf>
    <xf numFmtId="0" fontId="28" fillId="0" borderId="35" xfId="0" applyNumberFormat="1" applyFont="1" applyBorder="1" applyAlignment="1">
      <alignment horizontal="center"/>
    </xf>
    <xf numFmtId="0" fontId="28" fillId="0" borderId="31" xfId="0" applyNumberFormat="1" applyFont="1" applyBorder="1" applyAlignment="1">
      <alignment horizontal="center"/>
    </xf>
    <xf numFmtId="0" fontId="40" fillId="0" borderId="33" xfId="0" applyNumberFormat="1" applyFont="1" applyBorder="1" applyAlignment="1">
      <alignment horizontal="center"/>
    </xf>
    <xf numFmtId="0" fontId="28" fillId="0" borderId="30" xfId="0" applyNumberFormat="1" applyFont="1" applyBorder="1" applyAlignment="1">
      <alignment horizontal="center"/>
    </xf>
    <xf numFmtId="0" fontId="24" fillId="0" borderId="33" xfId="0" applyNumberFormat="1" applyFont="1" applyBorder="1" applyAlignment="1">
      <alignment horizontal="center" wrapText="1"/>
    </xf>
    <xf numFmtId="0" fontId="24" fillId="0" borderId="30" xfId="0" applyNumberFormat="1" applyFont="1" applyBorder="1" applyAlignment="1">
      <alignment horizontal="center" wrapText="1"/>
    </xf>
    <xf numFmtId="0" fontId="24" fillId="3" borderId="30" xfId="0" applyNumberFormat="1" applyFont="1" applyFill="1" applyBorder="1" applyAlignment="1">
      <alignment horizontal="center" wrapText="1"/>
    </xf>
    <xf numFmtId="0" fontId="24" fillId="4" borderId="31" xfId="0" applyNumberFormat="1" applyFont="1" applyFill="1" applyBorder="1" applyAlignment="1">
      <alignment horizontal="center" wrapText="1"/>
    </xf>
    <xf numFmtId="0" fontId="24" fillId="17" borderId="30" xfId="0" applyNumberFormat="1" applyFont="1" applyFill="1" applyBorder="1" applyAlignment="1">
      <alignment horizontal="center" wrapText="1"/>
    </xf>
    <xf numFmtId="0" fontId="24" fillId="17" borderId="31" xfId="0" applyNumberFormat="1" applyFont="1" applyFill="1" applyBorder="1" applyAlignment="1">
      <alignment horizontal="center" wrapText="1"/>
    </xf>
    <xf numFmtId="0" fontId="6" fillId="0" borderId="37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Alignment="1">
      <alignment horizontal="center" vertical="center" wrapText="1"/>
    </xf>
    <xf numFmtId="0" fontId="15" fillId="0" borderId="0" xfId="0" applyNumberFormat="1" applyFont="1" applyAlignment="1">
      <alignment horizontal="left" vertical="center" wrapText="1"/>
    </xf>
    <xf numFmtId="0" fontId="41" fillId="0" borderId="0" xfId="0" applyNumberFormat="1" applyFont="1" applyAlignment="1">
      <alignment horizontal="right" vertical="center" wrapText="1"/>
    </xf>
    <xf numFmtId="0" fontId="9" fillId="9" borderId="0" xfId="0" applyNumberFormat="1" applyFont="1" applyFill="1" applyAlignment="1">
      <alignment vertical="center"/>
    </xf>
    <xf numFmtId="0" fontId="9" fillId="10" borderId="0" xfId="0" applyNumberFormat="1" applyFont="1" applyFill="1" applyAlignment="1">
      <alignment vertical="center"/>
    </xf>
    <xf numFmtId="0" fontId="9" fillId="13" borderId="0" xfId="0" applyNumberFormat="1" applyFont="1" applyFill="1" applyAlignment="1">
      <alignment vertical="center"/>
    </xf>
    <xf numFmtId="0" fontId="36" fillId="15" borderId="0" xfId="0" applyNumberFormat="1" applyFont="1" applyFill="1" applyAlignment="1">
      <alignment vertical="center"/>
    </xf>
    <xf numFmtId="0" fontId="9" fillId="19" borderId="0" xfId="0" applyNumberFormat="1" applyFont="1" applyFill="1" applyAlignment="1">
      <alignment vertical="center"/>
    </xf>
    <xf numFmtId="0" fontId="9" fillId="20" borderId="0" xfId="0" applyNumberFormat="1" applyFont="1" applyFill="1" applyAlignment="1">
      <alignment vertical="center"/>
    </xf>
    <xf numFmtId="0" fontId="9" fillId="7" borderId="0" xfId="0" applyNumberFormat="1" applyFont="1" applyFill="1" applyAlignment="1">
      <alignment vertical="center"/>
    </xf>
    <xf numFmtId="0" fontId="9" fillId="17" borderId="0" xfId="0" applyNumberFormat="1" applyFont="1" applyFill="1" applyAlignment="1">
      <alignment vertical="center"/>
    </xf>
    <xf numFmtId="0" fontId="9" fillId="6" borderId="0" xfId="0" applyNumberFormat="1" applyFont="1" applyFill="1" applyAlignment="1">
      <alignment vertical="center"/>
    </xf>
    <xf numFmtId="0" fontId="28" fillId="0" borderId="0" xfId="0" applyNumberFormat="1" applyFont="1" applyAlignment="1">
      <alignment vertical="center"/>
    </xf>
    <xf numFmtId="0" fontId="36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left" vertical="center" wrapText="1"/>
    </xf>
    <xf numFmtId="0" fontId="5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25" fillId="5" borderId="0" xfId="0" applyNumberFormat="1" applyFont="1" applyFill="1" applyAlignment="1">
      <alignment horizontal="center" vertical="center" textRotation="90"/>
    </xf>
    <xf numFmtId="0" fontId="10" fillId="5" borderId="89" xfId="0" applyNumberFormat="1" applyFont="1" applyFill="1" applyBorder="1" applyAlignment="1">
      <alignment horizontal="center" textRotation="90"/>
    </xf>
    <xf numFmtId="0" fontId="14" fillId="0" borderId="20" xfId="0" applyNumberFormat="1" applyFont="1" applyBorder="1" applyAlignment="1">
      <alignment vertical="center" wrapText="1"/>
    </xf>
    <xf numFmtId="0" fontId="15" fillId="0" borderId="23" xfId="0" applyNumberFormat="1" applyFont="1" applyBorder="1" applyAlignment="1">
      <alignment horizontal="center" vertical="center"/>
    </xf>
    <xf numFmtId="0" fontId="14" fillId="0" borderId="43" xfId="0" applyNumberFormat="1" applyFont="1" applyBorder="1" applyAlignment="1">
      <alignment vertical="center" wrapText="1"/>
    </xf>
    <xf numFmtId="0" fontId="14" fillId="0" borderId="58" xfId="0" applyNumberFormat="1" applyFont="1" applyBorder="1" applyAlignment="1">
      <alignment vertical="center" wrapText="1"/>
    </xf>
    <xf numFmtId="0" fontId="14" fillId="4" borderId="43" xfId="0" applyNumberFormat="1" applyFont="1" applyFill="1" applyBorder="1" applyAlignment="1">
      <alignment vertical="center" wrapText="1"/>
    </xf>
    <xf numFmtId="0" fontId="24" fillId="16" borderId="68" xfId="0" applyNumberFormat="1" applyFont="1" applyFill="1" applyBorder="1" applyAlignment="1">
      <alignment horizontal="center" wrapText="1"/>
    </xf>
    <xf numFmtId="0" fontId="14" fillId="0" borderId="44" xfId="0" applyNumberFormat="1" applyFont="1" applyBorder="1" applyAlignment="1">
      <alignment vertical="center" wrapText="1"/>
    </xf>
    <xf numFmtId="0" fontId="14" fillId="4" borderId="73" xfId="0" applyNumberFormat="1" applyFont="1" applyFill="1" applyBorder="1" applyAlignment="1">
      <alignment vertical="center" wrapText="1"/>
    </xf>
    <xf numFmtId="0" fontId="42" fillId="5" borderId="5" xfId="0" applyNumberFormat="1" applyFont="1" applyFill="1" applyBorder="1" applyAlignment="1">
      <alignment vertical="center" wrapText="1"/>
    </xf>
    <xf numFmtId="0" fontId="28" fillId="5" borderId="4" xfId="0" applyNumberFormat="1" applyFont="1" applyFill="1" applyBorder="1" applyAlignment="1">
      <alignment horizontal="center" vertical="center"/>
    </xf>
    <xf numFmtId="0" fontId="28" fillId="5" borderId="5" xfId="0" applyNumberFormat="1" applyFont="1" applyFill="1" applyBorder="1" applyAlignment="1">
      <alignment horizontal="center" vertical="center"/>
    </xf>
    <xf numFmtId="0" fontId="28" fillId="5" borderId="56" xfId="0" applyNumberFormat="1" applyFont="1" applyFill="1" applyBorder="1" applyAlignment="1">
      <alignment horizontal="center" vertical="center"/>
    </xf>
    <xf numFmtId="0" fontId="28" fillId="5" borderId="6" xfId="0" applyNumberFormat="1" applyFont="1" applyFill="1" applyBorder="1" applyAlignment="1">
      <alignment horizontal="center" vertical="center"/>
    </xf>
    <xf numFmtId="0" fontId="24" fillId="5" borderId="57" xfId="0" applyNumberFormat="1" applyFont="1" applyFill="1" applyBorder="1" applyAlignment="1">
      <alignment horizontal="center" vertical="center"/>
    </xf>
    <xf numFmtId="0" fontId="24" fillId="5" borderId="5" xfId="0" applyNumberFormat="1" applyFont="1" applyFill="1" applyBorder="1" applyAlignment="1">
      <alignment horizontal="center" vertical="center"/>
    </xf>
    <xf numFmtId="0" fontId="24" fillId="5" borderId="5" xfId="0" applyNumberFormat="1" applyFont="1" applyFill="1" applyBorder="1" applyAlignment="1">
      <alignment horizontal="center" vertical="center" wrapText="1"/>
    </xf>
    <xf numFmtId="0" fontId="24" fillId="5" borderId="6" xfId="0" applyNumberFormat="1" applyFont="1" applyFill="1" applyBorder="1" applyAlignment="1">
      <alignment horizontal="center" vertical="center" wrapText="1"/>
    </xf>
    <xf numFmtId="0" fontId="24" fillId="5" borderId="57" xfId="0" applyNumberFormat="1" applyFont="1" applyFill="1" applyBorder="1" applyAlignment="1">
      <alignment horizontal="center" vertical="center" wrapText="1"/>
    </xf>
    <xf numFmtId="0" fontId="29" fillId="5" borderId="5" xfId="0" applyNumberFormat="1" applyFont="1" applyFill="1" applyBorder="1" applyAlignment="1">
      <alignment horizontal="center" wrapText="1"/>
    </xf>
    <xf numFmtId="0" fontId="29" fillId="5" borderId="6" xfId="0" applyNumberFormat="1" applyFont="1" applyFill="1" applyBorder="1" applyAlignment="1">
      <alignment horizontal="center" wrapText="1"/>
    </xf>
    <xf numFmtId="0" fontId="29" fillId="5" borderId="57" xfId="0" applyNumberFormat="1" applyFont="1" applyFill="1" applyBorder="1" applyAlignment="1">
      <alignment horizontal="center" wrapText="1"/>
    </xf>
    <xf numFmtId="0" fontId="29" fillId="5" borderId="5" xfId="0" applyNumberFormat="1" applyFont="1" applyFill="1" applyBorder="1" applyAlignment="1">
      <alignment horizontal="center"/>
    </xf>
    <xf numFmtId="0" fontId="29" fillId="5" borderId="6" xfId="0" applyNumberFormat="1" applyFont="1" applyFill="1" applyBorder="1" applyAlignment="1">
      <alignment horizontal="center"/>
    </xf>
    <xf numFmtId="0" fontId="29" fillId="5" borderId="57" xfId="0" applyNumberFormat="1" applyFont="1" applyFill="1" applyBorder="1" applyAlignment="1">
      <alignment horizontal="center"/>
    </xf>
    <xf numFmtId="0" fontId="15" fillId="5" borderId="12" xfId="0" applyNumberFormat="1" applyFont="1" applyFill="1" applyBorder="1" applyAlignment="1">
      <alignment horizontal="center" vertical="center"/>
    </xf>
    <xf numFmtId="0" fontId="15" fillId="5" borderId="62" xfId="0" applyNumberFormat="1" applyFont="1" applyFill="1" applyBorder="1" applyAlignment="1">
      <alignment horizontal="center" vertical="center"/>
    </xf>
    <xf numFmtId="0" fontId="14" fillId="12" borderId="67" xfId="0" applyNumberFormat="1" applyFont="1" applyFill="1" applyBorder="1" applyAlignment="1">
      <alignment horizontal="left" vertical="center" wrapText="1"/>
    </xf>
    <xf numFmtId="0" fontId="14" fillId="12" borderId="43" xfId="0" applyNumberFormat="1" applyFont="1" applyFill="1" applyBorder="1" applyAlignment="1">
      <alignment horizontal="left" vertical="center" wrapText="1"/>
    </xf>
    <xf numFmtId="0" fontId="42" fillId="5" borderId="5" xfId="0" applyNumberFormat="1" applyFont="1" applyFill="1" applyBorder="1" applyAlignment="1">
      <alignment horizontal="left" vertical="center" wrapText="1"/>
    </xf>
    <xf numFmtId="0" fontId="15" fillId="5" borderId="71" xfId="0" applyNumberFormat="1" applyFont="1" applyFill="1" applyBorder="1" applyAlignment="1">
      <alignment horizontal="center" vertical="center"/>
    </xf>
    <xf numFmtId="0" fontId="14" fillId="0" borderId="67" xfId="0" applyNumberFormat="1" applyFont="1" applyBorder="1" applyAlignment="1">
      <alignment horizontal="left" vertical="center" wrapText="1"/>
    </xf>
    <xf numFmtId="0" fontId="15" fillId="0" borderId="41" xfId="0" applyNumberFormat="1" applyFont="1" applyBorder="1" applyAlignment="1">
      <alignment horizontal="center" vertical="center"/>
    </xf>
    <xf numFmtId="0" fontId="24" fillId="5" borderId="4" xfId="0" applyNumberFormat="1" applyFont="1" applyFill="1" applyBorder="1" applyAlignment="1">
      <alignment horizontal="center" wrapText="1"/>
    </xf>
    <xf numFmtId="0" fontId="24" fillId="3" borderId="6" xfId="0" applyNumberFormat="1" applyFont="1" applyFill="1" applyBorder="1" applyAlignment="1">
      <alignment horizontal="center" wrapText="1"/>
    </xf>
    <xf numFmtId="0" fontId="24" fillId="5" borderId="38" xfId="0" applyNumberFormat="1" applyFont="1" applyFill="1" applyBorder="1" applyAlignment="1">
      <alignment horizontal="center"/>
    </xf>
    <xf numFmtId="0" fontId="15" fillId="5" borderId="90" xfId="0" applyNumberFormat="1" applyFont="1" applyFill="1" applyBorder="1" applyAlignment="1">
      <alignment horizontal="center" vertical="center"/>
    </xf>
    <xf numFmtId="0" fontId="15" fillId="5" borderId="65" xfId="0" applyNumberFormat="1" applyFont="1" applyFill="1" applyBorder="1" applyAlignment="1">
      <alignment horizontal="center" vertical="center"/>
    </xf>
    <xf numFmtId="0" fontId="29" fillId="0" borderId="42" xfId="0" applyNumberFormat="1" applyFont="1" applyBorder="1" applyAlignment="1">
      <alignment horizontal="center"/>
    </xf>
    <xf numFmtId="0" fontId="25" fillId="3" borderId="79" xfId="0" applyNumberFormat="1" applyFont="1" applyFill="1" applyBorder="1" applyAlignment="1">
      <alignment horizontal="center" vertical="center" textRotation="90"/>
    </xf>
    <xf numFmtId="0" fontId="29" fillId="0" borderId="40" xfId="0" applyNumberFormat="1" applyFont="1" applyBorder="1" applyAlignment="1">
      <alignment horizontal="center"/>
    </xf>
    <xf numFmtId="0" fontId="29" fillId="0" borderId="37" xfId="0" applyNumberFormat="1" applyFont="1" applyBorder="1" applyAlignment="1">
      <alignment horizontal="center"/>
    </xf>
    <xf numFmtId="0" fontId="29" fillId="0" borderId="24" xfId="0" applyNumberFormat="1" applyFont="1" applyBorder="1" applyAlignment="1">
      <alignment horizontal="center"/>
    </xf>
    <xf numFmtId="0" fontId="29" fillId="0" borderId="20" xfId="0" applyNumberFormat="1" applyFont="1" applyBorder="1" applyAlignment="1">
      <alignment horizontal="center"/>
    </xf>
    <xf numFmtId="0" fontId="26" fillId="5" borderId="94" xfId="0" applyNumberFormat="1" applyFont="1" applyFill="1" applyBorder="1" applyAlignment="1">
      <alignment horizontal="left" vertical="center" wrapText="1"/>
    </xf>
    <xf numFmtId="0" fontId="26" fillId="5" borderId="86" xfId="0" applyNumberFormat="1" applyFont="1" applyFill="1" applyBorder="1" applyAlignment="1">
      <alignment horizontal="left" vertical="center" wrapText="1"/>
    </xf>
    <xf numFmtId="0" fontId="40" fillId="5" borderId="4" xfId="0" applyNumberFormat="1" applyFont="1" applyFill="1" applyBorder="1" applyAlignment="1">
      <alignment horizontal="center"/>
    </xf>
    <xf numFmtId="0" fontId="40" fillId="5" borderId="6" xfId="0" applyNumberFormat="1" applyFont="1" applyFill="1" applyBorder="1" applyAlignment="1">
      <alignment horizontal="center"/>
    </xf>
    <xf numFmtId="0" fontId="28" fillId="5" borderId="57" xfId="0" applyNumberFormat="1" applyFont="1" applyFill="1" applyBorder="1" applyAlignment="1">
      <alignment horizontal="center"/>
    </xf>
    <xf numFmtId="0" fontId="28" fillId="5" borderId="5" xfId="0" applyNumberFormat="1" applyFont="1" applyFill="1" applyBorder="1" applyAlignment="1">
      <alignment horizontal="center" wrapText="1"/>
    </xf>
    <xf numFmtId="0" fontId="40" fillId="5" borderId="6" xfId="0" applyNumberFormat="1" applyFont="1" applyFill="1" applyBorder="1" applyAlignment="1">
      <alignment horizontal="center" wrapText="1"/>
    </xf>
    <xf numFmtId="0" fontId="40" fillId="5" borderId="57" xfId="0" applyNumberFormat="1" applyFont="1" applyFill="1" applyBorder="1" applyAlignment="1">
      <alignment horizontal="center" wrapText="1"/>
    </xf>
    <xf numFmtId="0" fontId="40" fillId="3" borderId="6" xfId="0" applyNumberFormat="1" applyFont="1" applyFill="1" applyBorder="1" applyAlignment="1">
      <alignment horizontal="center" wrapText="1"/>
    </xf>
    <xf numFmtId="0" fontId="40" fillId="5" borderId="5" xfId="0" applyNumberFormat="1" applyFont="1" applyFill="1" applyBorder="1" applyAlignment="1">
      <alignment horizontal="center" wrapText="1"/>
    </xf>
    <xf numFmtId="0" fontId="27" fillId="8" borderId="44" xfId="0" applyNumberFormat="1" applyFont="1" applyFill="1" applyBorder="1" applyAlignment="1">
      <alignment horizontal="left" vertical="top" wrapText="1"/>
    </xf>
    <xf numFmtId="0" fontId="15" fillId="8" borderId="43" xfId="0" applyNumberFormat="1" applyFont="1" applyFill="1" applyBorder="1" applyAlignment="1">
      <alignment horizontal="left" vertical="top" wrapText="1"/>
    </xf>
    <xf numFmtId="0" fontId="40" fillId="8" borderId="85" xfId="0" applyNumberFormat="1" applyFont="1" applyFill="1" applyBorder="1" applyAlignment="1">
      <alignment horizontal="center"/>
    </xf>
    <xf numFmtId="0" fontId="40" fillId="8" borderId="22" xfId="0" applyNumberFormat="1" applyFont="1" applyFill="1" applyBorder="1" applyAlignment="1">
      <alignment horizontal="center"/>
    </xf>
    <xf numFmtId="0" fontId="28" fillId="8" borderId="49" xfId="0" applyNumberFormat="1" applyFont="1" applyFill="1" applyBorder="1" applyAlignment="1">
      <alignment horizontal="center"/>
    </xf>
    <xf numFmtId="0" fontId="28" fillId="8" borderId="43" xfId="0" applyNumberFormat="1" applyFont="1" applyFill="1" applyBorder="1" applyAlignment="1">
      <alignment horizontal="center"/>
    </xf>
    <xf numFmtId="0" fontId="28" fillId="8" borderId="43" xfId="0" applyNumberFormat="1" applyFont="1" applyFill="1" applyBorder="1" applyAlignment="1">
      <alignment horizontal="center" wrapText="1"/>
    </xf>
    <xf numFmtId="0" fontId="40" fillId="8" borderId="44" xfId="0" applyNumberFormat="1" applyFont="1" applyFill="1" applyBorder="1" applyAlignment="1">
      <alignment horizontal="center" wrapText="1"/>
    </xf>
    <xf numFmtId="0" fontId="40" fillId="8" borderId="22" xfId="0" applyNumberFormat="1" applyFont="1" applyFill="1" applyBorder="1" applyAlignment="1">
      <alignment horizontal="center" wrapText="1"/>
    </xf>
    <xf numFmtId="0" fontId="40" fillId="8" borderId="49" xfId="0" applyNumberFormat="1" applyFont="1" applyFill="1" applyBorder="1" applyAlignment="1">
      <alignment horizontal="center" wrapText="1"/>
    </xf>
    <xf numFmtId="0" fontId="40" fillId="3" borderId="45" xfId="0" applyNumberFormat="1" applyFont="1" applyFill="1" applyBorder="1" applyAlignment="1">
      <alignment horizontal="center" wrapText="1"/>
    </xf>
    <xf numFmtId="0" fontId="24" fillId="8" borderId="49" xfId="0" applyNumberFormat="1" applyFont="1" applyFill="1" applyBorder="1" applyAlignment="1">
      <alignment horizontal="center" wrapText="1"/>
    </xf>
    <xf numFmtId="0" fontId="24" fillId="8" borderId="44" xfId="0" applyNumberFormat="1" applyFont="1" applyFill="1" applyBorder="1" applyAlignment="1">
      <alignment horizontal="center"/>
    </xf>
    <xf numFmtId="0" fontId="24" fillId="8" borderId="86" xfId="0" applyNumberFormat="1" applyFont="1" applyFill="1" applyBorder="1" applyAlignment="1">
      <alignment horizontal="center"/>
    </xf>
    <xf numFmtId="0" fontId="15" fillId="8" borderId="46" xfId="0" applyNumberFormat="1" applyFont="1" applyFill="1" applyBorder="1" applyAlignment="1">
      <alignment horizontal="center" vertical="center"/>
    </xf>
    <xf numFmtId="0" fontId="24" fillId="0" borderId="0" xfId="0" applyNumberFormat="1" applyFont="1" applyAlignment="1">
      <alignment horizontal="center" wrapText="1"/>
    </xf>
    <xf numFmtId="0" fontId="9" fillId="14" borderId="73" xfId="0" applyNumberFormat="1" applyFont="1" applyFill="1" applyBorder="1" applyAlignment="1">
      <alignment horizontal="center" wrapText="1"/>
    </xf>
    <xf numFmtId="0" fontId="9" fillId="0" borderId="75" xfId="0" applyNumberFormat="1" applyFont="1" applyBorder="1" applyAlignment="1">
      <alignment horizontal="center" wrapText="1"/>
    </xf>
    <xf numFmtId="0" fontId="9" fillId="0" borderId="81" xfId="0" applyNumberFormat="1" applyFont="1" applyBorder="1" applyAlignment="1">
      <alignment horizontal="center" wrapText="1"/>
    </xf>
    <xf numFmtId="0" fontId="9" fillId="3" borderId="79" xfId="0" applyNumberFormat="1" applyFont="1" applyFill="1" applyBorder="1" applyAlignment="1">
      <alignment horizontal="center" wrapText="1"/>
    </xf>
    <xf numFmtId="0" fontId="9" fillId="0" borderId="75" xfId="0" applyNumberFormat="1" applyFont="1" applyBorder="1" applyAlignment="1">
      <alignment horizontal="center"/>
    </xf>
    <xf numFmtId="0" fontId="9" fillId="4" borderId="75" xfId="0" applyNumberFormat="1" applyFont="1" applyFill="1" applyBorder="1" applyAlignment="1">
      <alignment horizontal="center" wrapText="1"/>
    </xf>
    <xf numFmtId="0" fontId="9" fillId="4" borderId="81" xfId="0" applyNumberFormat="1" applyFont="1" applyFill="1" applyBorder="1" applyAlignment="1">
      <alignment horizontal="center" wrapText="1"/>
    </xf>
    <xf numFmtId="0" fontId="9" fillId="13" borderId="75" xfId="0" applyNumberFormat="1" applyFont="1" applyFill="1" applyBorder="1" applyAlignment="1">
      <alignment horizontal="center" wrapText="1"/>
    </xf>
    <xf numFmtId="0" fontId="9" fillId="13" borderId="81" xfId="0" applyNumberFormat="1" applyFont="1" applyFill="1" applyBorder="1" applyAlignment="1">
      <alignment horizontal="center" wrapText="1"/>
    </xf>
    <xf numFmtId="0" fontId="9" fillId="13" borderId="75" xfId="0" applyNumberFormat="1" applyFont="1" applyFill="1" applyBorder="1" applyAlignment="1">
      <alignment horizontal="center"/>
    </xf>
    <xf numFmtId="0" fontId="9" fillId="13" borderId="81" xfId="0" applyNumberFormat="1" applyFont="1" applyFill="1" applyBorder="1" applyAlignment="1">
      <alignment horizontal="center"/>
    </xf>
    <xf numFmtId="0" fontId="15" fillId="0" borderId="75" xfId="0" applyNumberFormat="1" applyFont="1" applyBorder="1" applyAlignment="1">
      <alignment horizontal="left" vertical="center" wrapText="1"/>
    </xf>
    <xf numFmtId="0" fontId="9" fillId="4" borderId="75" xfId="0" applyNumberFormat="1" applyFont="1" applyFill="1" applyBorder="1" applyAlignment="1">
      <alignment horizontal="center"/>
    </xf>
    <xf numFmtId="0" fontId="9" fillId="8" borderId="44" xfId="0" applyNumberFormat="1" applyFont="1" applyFill="1" applyBorder="1" applyAlignment="1">
      <alignment horizontal="center" wrapText="1"/>
    </xf>
    <xf numFmtId="0" fontId="9" fillId="8" borderId="42" xfId="0" applyNumberFormat="1" applyFont="1" applyFill="1" applyBorder="1" applyAlignment="1">
      <alignment horizontal="center" wrapText="1"/>
    </xf>
    <xf numFmtId="0" fontId="9" fillId="8" borderId="44" xfId="0" applyNumberFormat="1" applyFont="1" applyFill="1" applyBorder="1" applyAlignment="1">
      <alignment horizontal="center"/>
    </xf>
    <xf numFmtId="0" fontId="9" fillId="3" borderId="73" xfId="0" applyNumberFormat="1" applyFont="1" applyFill="1" applyBorder="1" applyAlignment="1">
      <alignment horizontal="center" wrapText="1"/>
    </xf>
    <xf numFmtId="0" fontId="9" fillId="4" borderId="77" xfId="0" applyNumberFormat="1" applyFont="1" applyFill="1" applyBorder="1" applyAlignment="1">
      <alignment horizontal="center"/>
    </xf>
    <xf numFmtId="0" fontId="15" fillId="0" borderId="95" xfId="0" applyNumberFormat="1" applyFont="1" applyBorder="1" applyAlignment="1">
      <alignment horizontal="center" vertical="center"/>
    </xf>
    <xf numFmtId="0" fontId="15" fillId="0" borderId="77" xfId="0" applyNumberFormat="1" applyFont="1" applyBorder="1" applyAlignment="1">
      <alignment horizontal="center" vertical="center"/>
    </xf>
    <xf numFmtId="0" fontId="5" fillId="8" borderId="57" xfId="0" applyNumberFormat="1" applyFont="1" applyFill="1" applyBorder="1" applyAlignment="1">
      <alignment horizontal="center" vertical="center"/>
    </xf>
    <xf numFmtId="0" fontId="5" fillId="8" borderId="56" xfId="0" applyNumberFormat="1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horizontal="center" vertical="center"/>
    </xf>
    <xf numFmtId="0" fontId="5" fillId="8" borderId="7" xfId="0" applyNumberFormat="1" applyFont="1" applyFill="1" applyBorder="1" applyAlignment="1">
      <alignment horizontal="center" vertical="center"/>
    </xf>
    <xf numFmtId="0" fontId="15" fillId="8" borderId="12" xfId="0" applyNumberFormat="1" applyFont="1" applyFill="1" applyBorder="1" applyAlignment="1">
      <alignment horizontal="center" vertical="center"/>
    </xf>
    <xf numFmtId="0" fontId="29" fillId="12" borderId="42" xfId="0" applyNumberFormat="1" applyFont="1" applyFill="1" applyBorder="1" applyAlignment="1">
      <alignment horizontal="center"/>
    </xf>
    <xf numFmtId="0" fontId="29" fillId="12" borderId="44" xfId="0" applyNumberFormat="1" applyFont="1" applyFill="1" applyBorder="1" applyAlignment="1">
      <alignment horizontal="center"/>
    </xf>
    <xf numFmtId="0" fontId="29" fillId="12" borderId="45" xfId="0" applyNumberFormat="1" applyFont="1" applyFill="1" applyBorder="1" applyAlignment="1">
      <alignment horizontal="center"/>
    </xf>
    <xf numFmtId="0" fontId="29" fillId="12" borderId="49" xfId="0" applyNumberFormat="1" applyFont="1" applyFill="1" applyBorder="1" applyAlignment="1">
      <alignment horizontal="center"/>
    </xf>
    <xf numFmtId="0" fontId="29" fillId="12" borderId="45" xfId="0" applyNumberFormat="1" applyFont="1" applyFill="1" applyBorder="1" applyAlignment="1">
      <alignment horizontal="center" wrapText="1"/>
    </xf>
    <xf numFmtId="0" fontId="29" fillId="12" borderId="49" xfId="0" applyNumberFormat="1" applyFont="1" applyFill="1" applyBorder="1" applyAlignment="1">
      <alignment horizontal="center" wrapText="1"/>
    </xf>
    <xf numFmtId="0" fontId="24" fillId="5" borderId="56" xfId="0" applyNumberFormat="1" applyFont="1" applyFill="1" applyBorder="1" applyAlignment="1">
      <alignment horizontal="center"/>
    </xf>
    <xf numFmtId="0" fontId="24" fillId="15" borderId="37" xfId="0" applyNumberFormat="1" applyFont="1" applyFill="1" applyBorder="1" applyAlignment="1">
      <alignment horizontal="center"/>
    </xf>
    <xf numFmtId="0" fontId="29" fillId="0" borderId="63" xfId="0" applyNumberFormat="1" applyFont="1" applyBorder="1" applyAlignment="1">
      <alignment horizontal="center"/>
    </xf>
    <xf numFmtId="0" fontId="29" fillId="0" borderId="22" xfId="0" applyNumberFormat="1" applyFont="1" applyBorder="1" applyAlignment="1">
      <alignment horizontal="center"/>
    </xf>
    <xf numFmtId="0" fontId="24" fillId="11" borderId="41" xfId="0" applyNumberFormat="1" applyFont="1" applyFill="1" applyBorder="1" applyAlignment="1">
      <alignment vertical="top" wrapText="1"/>
    </xf>
    <xf numFmtId="0" fontId="29" fillId="0" borderId="44" xfId="0" applyNumberFormat="1" applyFont="1" applyBorder="1" applyAlignment="1">
      <alignment horizontal="center"/>
    </xf>
    <xf numFmtId="0" fontId="29" fillId="15" borderId="37" xfId="0" applyNumberFormat="1" applyFont="1" applyFill="1" applyBorder="1" applyAlignment="1">
      <alignment horizontal="center"/>
    </xf>
    <xf numFmtId="0" fontId="40" fillId="5" borderId="85" xfId="0" applyNumberFormat="1" applyFont="1" applyFill="1" applyBorder="1" applyAlignment="1">
      <alignment horizontal="center"/>
    </xf>
    <xf numFmtId="0" fontId="28" fillId="5" borderId="86" xfId="0" applyNumberFormat="1" applyFont="1" applyFill="1" applyBorder="1" applyAlignment="1">
      <alignment horizontal="center"/>
    </xf>
    <xf numFmtId="0" fontId="28" fillId="5" borderId="94" xfId="0" applyNumberFormat="1" applyFont="1" applyFill="1" applyBorder="1" applyAlignment="1">
      <alignment horizontal="center"/>
    </xf>
    <xf numFmtId="0" fontId="40" fillId="5" borderId="87" xfId="0" applyNumberFormat="1" applyFont="1" applyFill="1" applyBorder="1" applyAlignment="1">
      <alignment horizontal="center"/>
    </xf>
    <xf numFmtId="0" fontId="15" fillId="5" borderId="72" xfId="0" applyNumberFormat="1" applyFont="1" applyFill="1" applyBorder="1" applyAlignment="1">
      <alignment horizontal="center" vertical="center"/>
    </xf>
    <xf numFmtId="0" fontId="15" fillId="21" borderId="72" xfId="0" applyNumberFormat="1" applyFont="1" applyFill="1" applyBorder="1" applyAlignment="1">
      <alignment horizontal="center" vertical="center"/>
    </xf>
    <xf numFmtId="0" fontId="27" fillId="4" borderId="68" xfId="0" applyNumberFormat="1" applyFont="1" applyFill="1" applyBorder="1" applyAlignment="1">
      <alignment horizontal="left" vertical="top" wrapText="1"/>
    </xf>
    <xf numFmtId="0" fontId="24" fillId="11" borderId="43" xfId="0" applyNumberFormat="1" applyFont="1" applyFill="1" applyBorder="1" applyAlignment="1">
      <alignment horizontal="center" vertical="top" wrapText="1"/>
    </xf>
    <xf numFmtId="0" fontId="24" fillId="4" borderId="28" xfId="0" applyNumberFormat="1" applyFont="1" applyFill="1" applyBorder="1" applyAlignment="1">
      <alignment horizontal="center" wrapText="1"/>
    </xf>
    <xf numFmtId="0" fontId="24" fillId="4" borderId="24" xfId="0" applyNumberFormat="1" applyFont="1" applyFill="1" applyBorder="1" applyAlignment="1">
      <alignment horizontal="center"/>
    </xf>
    <xf numFmtId="0" fontId="24" fillId="4" borderId="20" xfId="0" applyNumberFormat="1" applyFont="1" applyFill="1" applyBorder="1" applyAlignment="1">
      <alignment horizontal="center"/>
    </xf>
    <xf numFmtId="0" fontId="24" fillId="4" borderId="22" xfId="0" applyNumberFormat="1" applyFont="1" applyFill="1" applyBorder="1" applyAlignment="1">
      <alignment horizontal="center"/>
    </xf>
    <xf numFmtId="0" fontId="24" fillId="4" borderId="26" xfId="0" applyNumberFormat="1" applyFont="1" applyFill="1" applyBorder="1" applyAlignment="1">
      <alignment horizontal="center"/>
    </xf>
    <xf numFmtId="0" fontId="24" fillId="4" borderId="67" xfId="0" applyNumberFormat="1" applyFont="1" applyFill="1" applyBorder="1" applyAlignment="1">
      <alignment horizontal="center"/>
    </xf>
    <xf numFmtId="0" fontId="24" fillId="4" borderId="67" xfId="0" applyNumberFormat="1" applyFont="1" applyFill="1" applyBorder="1" applyAlignment="1">
      <alignment horizontal="center" wrapText="1"/>
    </xf>
    <xf numFmtId="0" fontId="24" fillId="4" borderId="25" xfId="0" applyNumberFormat="1" applyFont="1" applyFill="1" applyBorder="1" applyAlignment="1">
      <alignment horizontal="center" wrapText="1"/>
    </xf>
    <xf numFmtId="0" fontId="24" fillId="4" borderId="69" xfId="0" applyNumberFormat="1" applyFont="1" applyFill="1" applyBorder="1" applyAlignment="1">
      <alignment horizontal="center" wrapText="1"/>
    </xf>
    <xf numFmtId="0" fontId="24" fillId="4" borderId="26" xfId="0" applyNumberFormat="1" applyFont="1" applyFill="1" applyBorder="1" applyAlignment="1">
      <alignment horizontal="center" wrapText="1"/>
    </xf>
    <xf numFmtId="0" fontId="40" fillId="3" borderId="68" xfId="0" applyNumberFormat="1" applyFont="1" applyFill="1" applyBorder="1" applyAlignment="1">
      <alignment horizontal="center" wrapText="1"/>
    </xf>
    <xf numFmtId="0" fontId="24" fillId="3" borderId="25" xfId="0" applyNumberFormat="1" applyFont="1" applyFill="1" applyBorder="1" applyAlignment="1">
      <alignment horizontal="center" wrapText="1"/>
    </xf>
    <xf numFmtId="0" fontId="40" fillId="4" borderId="67" xfId="0" applyNumberFormat="1" applyFont="1" applyFill="1" applyBorder="1" applyAlignment="1">
      <alignment horizontal="center" wrapText="1"/>
    </xf>
    <xf numFmtId="0" fontId="24" fillId="4" borderId="24" xfId="0" applyNumberFormat="1" applyFont="1" applyFill="1" applyBorder="1" applyAlignment="1">
      <alignment horizontal="center" wrapText="1"/>
    </xf>
    <xf numFmtId="0" fontId="24" fillId="4" borderId="20" xfId="0" applyNumberFormat="1" applyFont="1" applyFill="1" applyBorder="1" applyAlignment="1">
      <alignment horizontal="center" wrapText="1"/>
    </xf>
    <xf numFmtId="0" fontId="24" fillId="5" borderId="67" xfId="0" applyNumberFormat="1" applyFont="1" applyFill="1" applyBorder="1" applyAlignment="1">
      <alignment horizontal="center"/>
    </xf>
    <xf numFmtId="0" fontId="24" fillId="5" borderId="67" xfId="0" applyNumberFormat="1" applyFont="1" applyFill="1" applyBorder="1" applyAlignment="1">
      <alignment horizontal="center" wrapText="1"/>
    </xf>
    <xf numFmtId="0" fontId="27" fillId="4" borderId="44" xfId="0" applyNumberFormat="1" applyFont="1" applyFill="1" applyBorder="1" applyAlignment="1">
      <alignment horizontal="left" vertical="top" wrapText="1"/>
    </xf>
    <xf numFmtId="0" fontId="24" fillId="4" borderId="48" xfId="0" applyNumberFormat="1" applyFont="1" applyFill="1" applyBorder="1" applyAlignment="1">
      <alignment horizontal="center" wrapText="1"/>
    </xf>
    <xf numFmtId="0" fontId="24" fillId="4" borderId="42" xfId="0" applyNumberFormat="1" applyFont="1" applyFill="1" applyBorder="1" applyAlignment="1">
      <alignment horizontal="center"/>
    </xf>
    <xf numFmtId="0" fontId="24" fillId="4" borderId="43" xfId="0" applyNumberFormat="1" applyFont="1" applyFill="1" applyBorder="1" applyAlignment="1">
      <alignment horizontal="center" wrapText="1"/>
    </xf>
    <xf numFmtId="0" fontId="24" fillId="4" borderId="42" xfId="0" applyNumberFormat="1" applyFont="1" applyFill="1" applyBorder="1" applyAlignment="1">
      <alignment horizontal="center" wrapText="1"/>
    </xf>
    <xf numFmtId="0" fontId="24" fillId="4" borderId="45" xfId="0" applyNumberFormat="1" applyFont="1" applyFill="1" applyBorder="1" applyAlignment="1">
      <alignment horizontal="center" wrapText="1"/>
    </xf>
    <xf numFmtId="0" fontId="24" fillId="4" borderId="49" xfId="0" applyNumberFormat="1" applyFont="1" applyFill="1" applyBorder="1" applyAlignment="1">
      <alignment horizontal="center" wrapText="1"/>
    </xf>
    <xf numFmtId="0" fontId="40" fillId="3" borderId="44" xfId="0" applyNumberFormat="1" applyFont="1" applyFill="1" applyBorder="1" applyAlignment="1">
      <alignment horizontal="center" wrapText="1"/>
    </xf>
    <xf numFmtId="0" fontId="24" fillId="3" borderId="42" xfId="0" applyNumberFormat="1" applyFont="1" applyFill="1" applyBorder="1" applyAlignment="1">
      <alignment horizontal="center" wrapText="1"/>
    </xf>
    <xf numFmtId="0" fontId="40" fillId="4" borderId="43" xfId="0" applyNumberFormat="1" applyFont="1" applyFill="1" applyBorder="1" applyAlignment="1">
      <alignment horizontal="center" wrapText="1"/>
    </xf>
    <xf numFmtId="0" fontId="24" fillId="5" borderId="43" xfId="0" applyNumberFormat="1" applyFont="1" applyFill="1" applyBorder="1" applyAlignment="1">
      <alignment horizontal="center"/>
    </xf>
    <xf numFmtId="0" fontId="24" fillId="5" borderId="43" xfId="0" applyNumberFormat="1" applyFont="1" applyFill="1" applyBorder="1" applyAlignment="1">
      <alignment horizontal="center" wrapText="1"/>
    </xf>
    <xf numFmtId="0" fontId="24" fillId="4" borderId="96" xfId="0" applyNumberFormat="1" applyFont="1" applyFill="1" applyBorder="1" applyAlignment="1">
      <alignment horizontal="center" wrapText="1"/>
    </xf>
    <xf numFmtId="0" fontId="24" fillId="4" borderId="81" xfId="0" applyNumberFormat="1" applyFont="1" applyFill="1" applyBorder="1" applyAlignment="1">
      <alignment horizontal="center"/>
    </xf>
    <xf numFmtId="0" fontId="24" fillId="4" borderId="73" xfId="0" applyNumberFormat="1" applyFont="1" applyFill="1" applyBorder="1" applyAlignment="1">
      <alignment horizontal="center"/>
    </xf>
    <xf numFmtId="0" fontId="24" fillId="4" borderId="79" xfId="0" applyNumberFormat="1" applyFont="1" applyFill="1" applyBorder="1" applyAlignment="1">
      <alignment horizontal="center"/>
    </xf>
    <xf numFmtId="0" fontId="24" fillId="4" borderId="73" xfId="0" applyNumberFormat="1" applyFont="1" applyFill="1" applyBorder="1" applyAlignment="1">
      <alignment horizontal="center" wrapText="1"/>
    </xf>
    <xf numFmtId="0" fontId="24" fillId="4" borderId="75" xfId="0" applyNumberFormat="1" applyFont="1" applyFill="1" applyBorder="1" applyAlignment="1">
      <alignment horizontal="center" wrapText="1"/>
    </xf>
    <xf numFmtId="0" fontId="24" fillId="4" borderId="81" xfId="0" applyNumberFormat="1" applyFont="1" applyFill="1" applyBorder="1" applyAlignment="1">
      <alignment horizontal="center" wrapText="1"/>
    </xf>
    <xf numFmtId="0" fontId="24" fillId="4" borderId="79" xfId="0" applyNumberFormat="1" applyFont="1" applyFill="1" applyBorder="1" applyAlignment="1">
      <alignment horizontal="center" wrapText="1"/>
    </xf>
    <xf numFmtId="0" fontId="24" fillId="4" borderId="78" xfId="0" applyNumberFormat="1" applyFont="1" applyFill="1" applyBorder="1" applyAlignment="1">
      <alignment horizontal="center" wrapText="1"/>
    </xf>
    <xf numFmtId="0" fontId="26" fillId="6" borderId="56" xfId="0" applyNumberFormat="1" applyFont="1" applyFill="1" applyBorder="1" applyAlignment="1">
      <alignment horizontal="left" vertical="center" wrapText="1"/>
    </xf>
    <xf numFmtId="0" fontId="24" fillId="6" borderId="4" xfId="0" applyNumberFormat="1" applyFont="1" applyFill="1" applyBorder="1" applyAlignment="1">
      <alignment horizontal="center"/>
    </xf>
    <xf numFmtId="0" fontId="24" fillId="6" borderId="5" xfId="0" applyNumberFormat="1" applyFont="1" applyFill="1" applyBorder="1" applyAlignment="1">
      <alignment horizontal="center"/>
    </xf>
    <xf numFmtId="0" fontId="24" fillId="6" borderId="6" xfId="0" applyNumberFormat="1" applyFont="1" applyFill="1" applyBorder="1" applyAlignment="1">
      <alignment horizontal="center"/>
    </xf>
    <xf numFmtId="0" fontId="24" fillId="6" borderId="57" xfId="0" applyNumberFormat="1" applyFont="1" applyFill="1" applyBorder="1" applyAlignment="1">
      <alignment horizontal="center"/>
    </xf>
    <xf numFmtId="0" fontId="24" fillId="6" borderId="5" xfId="0" applyNumberFormat="1" applyFont="1" applyFill="1" applyBorder="1" applyAlignment="1">
      <alignment horizontal="center" wrapText="1"/>
    </xf>
    <xf numFmtId="0" fontId="24" fillId="6" borderId="6" xfId="0" applyNumberFormat="1" applyFont="1" applyFill="1" applyBorder="1" applyAlignment="1">
      <alignment horizontal="center" wrapText="1"/>
    </xf>
    <xf numFmtId="0" fontId="24" fillId="6" borderId="57" xfId="0" applyNumberFormat="1" applyFont="1" applyFill="1" applyBorder="1" applyAlignment="1">
      <alignment horizontal="center" wrapText="1"/>
    </xf>
    <xf numFmtId="0" fontId="40" fillId="3" borderId="8" xfId="0" applyNumberFormat="1" applyFont="1" applyFill="1" applyBorder="1" applyAlignment="1">
      <alignment horizontal="center" wrapText="1"/>
    </xf>
    <xf numFmtId="0" fontId="24" fillId="3" borderId="7" xfId="0" applyNumberFormat="1" applyFont="1" applyFill="1" applyBorder="1" applyAlignment="1">
      <alignment horizontal="center" wrapText="1"/>
    </xf>
    <xf numFmtId="0" fontId="40" fillId="6" borderId="4" xfId="0" applyNumberFormat="1" applyFont="1" applyFill="1" applyBorder="1" applyAlignment="1">
      <alignment horizontal="center" wrapText="1"/>
    </xf>
    <xf numFmtId="0" fontId="24" fillId="15" borderId="57" xfId="0" applyNumberFormat="1" applyFont="1" applyFill="1" applyBorder="1" applyAlignment="1">
      <alignment horizontal="center"/>
    </xf>
    <xf numFmtId="0" fontId="24" fillId="0" borderId="81" xfId="0" applyNumberFormat="1" applyFont="1" applyBorder="1" applyAlignment="1">
      <alignment horizontal="center"/>
    </xf>
    <xf numFmtId="0" fontId="24" fillId="14" borderId="73" xfId="0" applyNumberFormat="1" applyFont="1" applyFill="1" applyBorder="1" applyAlignment="1">
      <alignment horizontal="center" wrapText="1"/>
    </xf>
    <xf numFmtId="0" fontId="24" fillId="0" borderId="79" xfId="0" applyNumberFormat="1" applyFont="1" applyBorder="1" applyAlignment="1">
      <alignment horizontal="center" wrapText="1"/>
    </xf>
    <xf numFmtId="0" fontId="24" fillId="0" borderId="78" xfId="0" applyNumberFormat="1" applyFont="1" applyBorder="1" applyAlignment="1">
      <alignment horizontal="center" wrapText="1"/>
    </xf>
    <xf numFmtId="0" fontId="34" fillId="3" borderId="79" xfId="0" applyNumberFormat="1" applyFont="1" applyFill="1" applyBorder="1" applyAlignment="1">
      <alignment horizontal="center" wrapText="1"/>
    </xf>
    <xf numFmtId="0" fontId="24" fillId="0" borderId="75" xfId="0" applyNumberFormat="1" applyFont="1" applyBorder="1" applyAlignment="1">
      <alignment horizontal="left" vertical="center" wrapText="1"/>
    </xf>
    <xf numFmtId="0" fontId="24" fillId="13" borderId="73" xfId="0" applyNumberFormat="1" applyFont="1" applyFill="1" applyBorder="1" applyAlignment="1">
      <alignment horizontal="center"/>
    </xf>
    <xf numFmtId="0" fontId="24" fillId="13" borderId="79" xfId="0" applyNumberFormat="1" applyFont="1" applyFill="1" applyBorder="1" applyAlignment="1">
      <alignment horizontal="center"/>
    </xf>
    <xf numFmtId="0" fontId="24" fillId="14" borderId="78" xfId="0" applyNumberFormat="1" applyFont="1" applyFill="1" applyBorder="1" applyAlignment="1">
      <alignment horizontal="center"/>
    </xf>
    <xf numFmtId="0" fontId="24" fillId="13" borderId="73" xfId="0" applyNumberFormat="1" applyFont="1" applyFill="1" applyBorder="1" applyAlignment="1">
      <alignment horizontal="center" wrapText="1"/>
    </xf>
    <xf numFmtId="0" fontId="24" fillId="13" borderId="79" xfId="0" applyNumberFormat="1" applyFont="1" applyFill="1" applyBorder="1" applyAlignment="1">
      <alignment horizontal="center" wrapText="1"/>
    </xf>
    <xf numFmtId="0" fontId="24" fillId="13" borderId="78" xfId="0" applyNumberFormat="1" applyFont="1" applyFill="1" applyBorder="1" applyAlignment="1">
      <alignment horizontal="center" wrapText="1"/>
    </xf>
    <xf numFmtId="0" fontId="9" fillId="11" borderId="73" xfId="0" applyNumberFormat="1" applyFont="1" applyFill="1" applyBorder="1" applyAlignment="1">
      <alignment horizontal="center" wrapText="1"/>
    </xf>
    <xf numFmtId="0" fontId="24" fillId="11" borderId="78" xfId="0" applyNumberFormat="1" applyFont="1" applyFill="1" applyBorder="1" applyAlignment="1">
      <alignment horizontal="center" wrapText="1"/>
    </xf>
    <xf numFmtId="0" fontId="24" fillId="11" borderId="73" xfId="0" applyNumberFormat="1" applyFont="1" applyFill="1" applyBorder="1" applyAlignment="1">
      <alignment horizontal="center" wrapText="1"/>
    </xf>
    <xf numFmtId="0" fontId="24" fillId="11" borderId="79" xfId="0" applyNumberFormat="1" applyFont="1" applyFill="1" applyBorder="1" applyAlignment="1">
      <alignment horizontal="center"/>
    </xf>
    <xf numFmtId="0" fontId="24" fillId="11" borderId="78" xfId="0" applyNumberFormat="1" applyFont="1" applyFill="1" applyBorder="1" applyAlignment="1">
      <alignment horizontal="center"/>
    </xf>
    <xf numFmtId="0" fontId="24" fillId="11" borderId="73" xfId="0" applyNumberFormat="1" applyFont="1" applyFill="1" applyBorder="1" applyAlignment="1">
      <alignment horizontal="center"/>
    </xf>
    <xf numFmtId="0" fontId="24" fillId="13" borderId="78" xfId="0" applyNumberFormat="1" applyFont="1" applyFill="1" applyBorder="1" applyAlignment="1">
      <alignment horizontal="center"/>
    </xf>
    <xf numFmtId="0" fontId="24" fillId="22" borderId="78" xfId="0" applyNumberFormat="1" applyFont="1" applyFill="1" applyBorder="1" applyAlignment="1">
      <alignment horizontal="center"/>
    </xf>
    <xf numFmtId="0" fontId="24" fillId="22" borderId="73" xfId="0" applyNumberFormat="1" applyFont="1" applyFill="1" applyBorder="1" applyAlignment="1">
      <alignment horizontal="center"/>
    </xf>
    <xf numFmtId="0" fontId="24" fillId="17" borderId="78" xfId="0" applyNumberFormat="1" applyFont="1" applyFill="1" applyBorder="1" applyAlignment="1">
      <alignment horizontal="center" wrapText="1"/>
    </xf>
    <xf numFmtId="0" fontId="24" fillId="17" borderId="73" xfId="0" applyNumberFormat="1" applyFont="1" applyFill="1" applyBorder="1" applyAlignment="1">
      <alignment horizontal="center" wrapText="1"/>
    </xf>
    <xf numFmtId="0" fontId="24" fillId="17" borderId="79" xfId="0" applyNumberFormat="1" applyFont="1" applyFill="1" applyBorder="1" applyAlignment="1">
      <alignment horizontal="center"/>
    </xf>
    <xf numFmtId="0" fontId="34" fillId="4" borderId="73" xfId="0" applyNumberFormat="1" applyFont="1" applyFill="1" applyBorder="1" applyAlignment="1">
      <alignment horizontal="center"/>
    </xf>
    <xf numFmtId="0" fontId="40" fillId="4" borderId="81" xfId="0" applyNumberFormat="1" applyFont="1" applyFill="1" applyBorder="1" applyAlignment="1">
      <alignment horizontal="center"/>
    </xf>
    <xf numFmtId="0" fontId="28" fillId="8" borderId="81" xfId="0" applyNumberFormat="1" applyFont="1" applyFill="1" applyBorder="1" applyAlignment="1">
      <alignment horizontal="center"/>
    </xf>
    <xf numFmtId="0" fontId="28" fillId="8" borderId="45" xfId="0" applyNumberFormat="1" applyFont="1" applyFill="1" applyBorder="1" applyAlignment="1">
      <alignment horizontal="center"/>
    </xf>
    <xf numFmtId="0" fontId="28" fillId="8" borderId="45" xfId="0" applyNumberFormat="1" applyFont="1" applyFill="1" applyBorder="1" applyAlignment="1">
      <alignment horizontal="center" wrapText="1"/>
    </xf>
    <xf numFmtId="0" fontId="24" fillId="3" borderId="45" xfId="0" applyNumberFormat="1" applyFont="1" applyFill="1" applyBorder="1" applyAlignment="1">
      <alignment horizontal="center" wrapText="1"/>
    </xf>
    <xf numFmtId="0" fontId="9" fillId="22" borderId="73" xfId="0" applyNumberFormat="1" applyFont="1" applyFill="1" applyBorder="1" applyAlignment="1">
      <alignment horizontal="center" wrapText="1"/>
    </xf>
    <xf numFmtId="0" fontId="9" fillId="22" borderId="79" xfId="0" applyNumberFormat="1" applyFont="1" applyFill="1" applyBorder="1" applyAlignment="1">
      <alignment horizontal="center" wrapText="1"/>
    </xf>
    <xf numFmtId="0" fontId="9" fillId="22" borderId="78" xfId="0" applyNumberFormat="1" applyFont="1" applyFill="1" applyBorder="1" applyAlignment="1">
      <alignment horizontal="center" wrapText="1"/>
    </xf>
    <xf numFmtId="0" fontId="24" fillId="22" borderId="79" xfId="0" applyNumberFormat="1" applyFont="1" applyFill="1" applyBorder="1" applyAlignment="1">
      <alignment horizontal="center" wrapText="1"/>
    </xf>
    <xf numFmtId="0" fontId="24" fillId="22" borderId="79" xfId="0" applyNumberFormat="1" applyFont="1" applyFill="1" applyBorder="1" applyAlignment="1">
      <alignment horizontal="center"/>
    </xf>
    <xf numFmtId="0" fontId="24" fillId="11" borderId="73" xfId="0" applyNumberFormat="1" applyFont="1" applyFill="1" applyBorder="1" applyAlignment="1">
      <alignment horizontal="left" vertical="top" wrapText="1"/>
    </xf>
    <xf numFmtId="0" fontId="24" fillId="17" borderId="78" xfId="0" applyNumberFormat="1" applyFont="1" applyFill="1" applyBorder="1" applyAlignment="1">
      <alignment horizontal="center"/>
    </xf>
    <xf numFmtId="0" fontId="24" fillId="17" borderId="73" xfId="0" applyNumberFormat="1" applyFont="1" applyFill="1" applyBorder="1" applyAlignment="1">
      <alignment horizontal="center"/>
    </xf>
    <xf numFmtId="0" fontId="15" fillId="5" borderId="43" xfId="0" applyNumberFormat="1" applyFont="1" applyFill="1" applyBorder="1" applyAlignment="1">
      <alignment horizontal="left" vertical="top" wrapText="1"/>
    </xf>
    <xf numFmtId="0" fontId="27" fillId="0" borderId="44" xfId="0" applyNumberFormat="1" applyFont="1" applyBorder="1" applyAlignment="1">
      <alignment horizontal="left" vertical="top" wrapText="1"/>
    </xf>
    <xf numFmtId="0" fontId="24" fillId="3" borderId="79" xfId="0" applyNumberFormat="1" applyFont="1" applyFill="1" applyBorder="1" applyAlignment="1">
      <alignment horizontal="center" wrapText="1"/>
    </xf>
    <xf numFmtId="0" fontId="24" fillId="15" borderId="73" xfId="0" applyNumberFormat="1" applyFont="1" applyFill="1" applyBorder="1" applyAlignment="1">
      <alignment horizontal="center"/>
    </xf>
    <xf numFmtId="0" fontId="24" fillId="0" borderId="49" xfId="0" applyNumberFormat="1" applyFont="1" applyBorder="1" applyAlignment="1">
      <alignment horizontal="center" wrapText="1"/>
    </xf>
    <xf numFmtId="0" fontId="24" fillId="3" borderId="43" xfId="0" applyNumberFormat="1" applyFont="1" applyFill="1" applyBorder="1" applyAlignment="1">
      <alignment horizontal="center" wrapText="1"/>
    </xf>
    <xf numFmtId="0" fontId="27" fillId="0" borderId="74" xfId="0" applyNumberFormat="1" applyFont="1" applyBorder="1" applyAlignment="1">
      <alignment horizontal="left" vertical="top" wrapText="1"/>
    </xf>
    <xf numFmtId="0" fontId="24" fillId="0" borderId="40" xfId="0" applyNumberFormat="1" applyFont="1" applyBorder="1" applyAlignment="1">
      <alignment horizontal="center"/>
    </xf>
    <xf numFmtId="0" fontId="24" fillId="0" borderId="38" xfId="0" applyNumberFormat="1" applyFont="1" applyBorder="1" applyAlignment="1">
      <alignment horizontal="center"/>
    </xf>
    <xf numFmtId="0" fontId="24" fillId="0" borderId="37" xfId="0" applyNumberFormat="1" applyFont="1" applyBorder="1" applyAlignment="1">
      <alignment horizontal="center"/>
    </xf>
    <xf numFmtId="0" fontId="24" fillId="0" borderId="39" xfId="0" applyNumberFormat="1" applyFont="1" applyBorder="1" applyAlignment="1">
      <alignment horizontal="center"/>
    </xf>
    <xf numFmtId="0" fontId="24" fillId="14" borderId="38" xfId="0" applyNumberFormat="1" applyFont="1" applyFill="1" applyBorder="1" applyAlignment="1">
      <alignment horizontal="center"/>
    </xf>
    <xf numFmtId="0" fontId="24" fillId="0" borderId="37" xfId="0" applyNumberFormat="1" applyFont="1" applyBorder="1" applyAlignment="1">
      <alignment horizontal="center" wrapText="1"/>
    </xf>
    <xf numFmtId="0" fontId="24" fillId="0" borderId="39" xfId="0" applyNumberFormat="1" applyFont="1" applyBorder="1" applyAlignment="1">
      <alignment horizontal="center" wrapText="1"/>
    </xf>
    <xf numFmtId="0" fontId="24" fillId="0" borderId="38" xfId="0" applyNumberFormat="1" applyFont="1" applyBorder="1" applyAlignment="1">
      <alignment horizontal="center" wrapText="1"/>
    </xf>
    <xf numFmtId="0" fontId="24" fillId="3" borderId="84" xfId="0" applyNumberFormat="1" applyFont="1" applyFill="1" applyBorder="1" applyAlignment="1">
      <alignment horizontal="center" wrapText="1"/>
    </xf>
    <xf numFmtId="0" fontId="24" fillId="3" borderId="40" xfId="0" applyNumberFormat="1" applyFont="1" applyFill="1" applyBorder="1" applyAlignment="1">
      <alignment horizontal="center" wrapText="1"/>
    </xf>
    <xf numFmtId="0" fontId="9" fillId="4" borderId="37" xfId="0" applyNumberFormat="1" applyFont="1" applyFill="1" applyBorder="1" applyAlignment="1">
      <alignment horizontal="center" wrapText="1"/>
    </xf>
    <xf numFmtId="0" fontId="9" fillId="11" borderId="37" xfId="0" applyNumberFormat="1" applyFont="1" applyFill="1" applyBorder="1" applyAlignment="1">
      <alignment horizontal="center" wrapText="1"/>
    </xf>
    <xf numFmtId="0" fontId="24" fillId="11" borderId="39" xfId="0" applyNumberFormat="1" applyFont="1" applyFill="1" applyBorder="1" applyAlignment="1">
      <alignment horizontal="center" wrapText="1"/>
    </xf>
    <xf numFmtId="0" fontId="24" fillId="13" borderId="38" xfId="0" applyNumberFormat="1" applyFont="1" applyFill="1" applyBorder="1" applyAlignment="1">
      <alignment horizontal="center" wrapText="1"/>
    </xf>
    <xf numFmtId="0" fontId="24" fillId="13" borderId="37" xfId="0" applyNumberFormat="1" applyFont="1" applyFill="1" applyBorder="1" applyAlignment="1">
      <alignment horizontal="center" wrapText="1"/>
    </xf>
    <xf numFmtId="0" fontId="24" fillId="13" borderId="39" xfId="0" applyNumberFormat="1" applyFont="1" applyFill="1" applyBorder="1" applyAlignment="1">
      <alignment horizontal="center" wrapText="1"/>
    </xf>
    <xf numFmtId="0" fontId="24" fillId="11" borderId="38" xfId="0" applyNumberFormat="1" applyFont="1" applyFill="1" applyBorder="1" applyAlignment="1">
      <alignment horizontal="center" wrapText="1"/>
    </xf>
    <xf numFmtId="0" fontId="24" fillId="11" borderId="37" xfId="0" applyNumberFormat="1" applyFont="1" applyFill="1" applyBorder="1" applyAlignment="1">
      <alignment horizontal="center" wrapText="1"/>
    </xf>
    <xf numFmtId="0" fontId="24" fillId="11" borderId="39" xfId="0" applyNumberFormat="1" applyFont="1" applyFill="1" applyBorder="1" applyAlignment="1">
      <alignment horizontal="center"/>
    </xf>
    <xf numFmtId="0" fontId="24" fillId="11" borderId="38" xfId="0" applyNumberFormat="1" applyFont="1" applyFill="1" applyBorder="1" applyAlignment="1">
      <alignment horizontal="center"/>
    </xf>
    <xf numFmtId="0" fontId="24" fillId="11" borderId="37" xfId="0" applyNumberFormat="1" applyFont="1" applyFill="1" applyBorder="1" applyAlignment="1">
      <alignment horizontal="center"/>
    </xf>
    <xf numFmtId="0" fontId="24" fillId="13" borderId="38" xfId="0" applyNumberFormat="1" applyFont="1" applyFill="1" applyBorder="1" applyAlignment="1">
      <alignment horizontal="center"/>
    </xf>
    <xf numFmtId="0" fontId="24" fillId="13" borderId="37" xfId="0" applyNumberFormat="1" applyFont="1" applyFill="1" applyBorder="1" applyAlignment="1">
      <alignment horizontal="center"/>
    </xf>
    <xf numFmtId="0" fontId="24" fillId="22" borderId="37" xfId="0" applyNumberFormat="1" applyFont="1" applyFill="1" applyBorder="1" applyAlignment="1">
      <alignment horizontal="center"/>
    </xf>
    <xf numFmtId="0" fontId="24" fillId="22" borderId="39" xfId="0" applyNumberFormat="1" applyFont="1" applyFill="1" applyBorder="1" applyAlignment="1">
      <alignment horizontal="center"/>
    </xf>
    <xf numFmtId="0" fontId="24" fillId="4" borderId="38" xfId="0" applyNumberFormat="1" applyFont="1" applyFill="1" applyBorder="1" applyAlignment="1">
      <alignment horizontal="center"/>
    </xf>
    <xf numFmtId="0" fontId="24" fillId="4" borderId="37" xfId="0" applyNumberFormat="1" applyFont="1" applyFill="1" applyBorder="1" applyAlignment="1">
      <alignment horizontal="center"/>
    </xf>
    <xf numFmtId="0" fontId="24" fillId="0" borderId="1" xfId="0" applyNumberFormat="1" applyFont="1" applyBorder="1" applyAlignment="1">
      <alignment horizontal="center"/>
    </xf>
    <xf numFmtId="0" fontId="6" fillId="0" borderId="84" xfId="0" applyNumberFormat="1" applyFont="1" applyBorder="1" applyAlignment="1">
      <alignment horizontal="center" vertical="center" textRotation="90" wrapText="1"/>
    </xf>
    <xf numFmtId="0" fontId="5" fillId="8" borderId="90" xfId="0" applyNumberFormat="1" applyFont="1" applyFill="1" applyBorder="1" applyAlignment="1">
      <alignment horizontal="center" vertical="center"/>
    </xf>
    <xf numFmtId="0" fontId="5" fillId="15" borderId="37" xfId="0" applyNumberFormat="1" applyFont="1" applyFill="1" applyBorder="1" applyAlignment="1">
      <alignment horizontal="center" vertical="center"/>
    </xf>
    <xf numFmtId="0" fontId="26" fillId="5" borderId="43" xfId="0" applyNumberFormat="1" applyFont="1" applyFill="1" applyBorder="1" applyAlignment="1">
      <alignment horizontal="center" vertical="top" wrapText="1"/>
    </xf>
    <xf numFmtId="0" fontId="26" fillId="5" borderId="43" xfId="0" applyNumberFormat="1" applyFont="1" applyFill="1" applyBorder="1" applyAlignment="1">
      <alignment vertical="top" wrapText="1"/>
    </xf>
    <xf numFmtId="0" fontId="15" fillId="0" borderId="76" xfId="0" applyNumberFormat="1" applyFont="1" applyBorder="1" applyAlignment="1">
      <alignment horizontal="left" vertical="center" wrapText="1"/>
    </xf>
    <xf numFmtId="0" fontId="30" fillId="3" borderId="22" xfId="0" applyNumberFormat="1" applyFont="1" applyFill="1" applyBorder="1" applyAlignment="1">
      <alignment horizontal="center"/>
    </xf>
    <xf numFmtId="0" fontId="30" fillId="0" borderId="24" xfId="0" applyNumberFormat="1" applyFont="1" applyBorder="1" applyAlignment="1">
      <alignment horizontal="center"/>
    </xf>
    <xf numFmtId="0" fontId="30" fillId="0" borderId="24" xfId="0" applyNumberFormat="1" applyFont="1" applyBorder="1" applyAlignment="1">
      <alignment horizontal="center" wrapText="1"/>
    </xf>
    <xf numFmtId="0" fontId="35" fillId="4" borderId="49" xfId="0" applyNumberFormat="1" applyFont="1" applyFill="1" applyBorder="1" applyAlignment="1">
      <alignment horizontal="center" wrapText="1"/>
    </xf>
    <xf numFmtId="0" fontId="31" fillId="7" borderId="43" xfId="0" applyNumberFormat="1" applyFont="1" applyFill="1" applyBorder="1" applyAlignment="1">
      <alignment horizontal="center" wrapText="1"/>
    </xf>
    <xf numFmtId="0" fontId="29" fillId="15" borderId="20" xfId="0" applyNumberFormat="1" applyFont="1" applyFill="1" applyBorder="1" applyAlignment="1">
      <alignment horizontal="center"/>
    </xf>
    <xf numFmtId="0" fontId="43" fillId="15" borderId="20" xfId="0" applyNumberFormat="1" applyFont="1" applyFill="1" applyBorder="1" applyAlignment="1">
      <alignment horizontal="center"/>
    </xf>
    <xf numFmtId="0" fontId="24" fillId="15" borderId="22" xfId="0" applyNumberFormat="1" applyFont="1" applyFill="1" applyBorder="1" applyAlignment="1">
      <alignment horizontal="center"/>
    </xf>
    <xf numFmtId="0" fontId="27" fillId="16" borderId="43" xfId="0" applyNumberFormat="1" applyFont="1" applyFill="1" applyBorder="1" applyAlignment="1">
      <alignment horizontal="left" vertical="center" wrapText="1"/>
    </xf>
    <xf numFmtId="0" fontId="15" fillId="16" borderId="78" xfId="0" applyNumberFormat="1" applyFont="1" applyFill="1" applyBorder="1" applyAlignment="1">
      <alignment horizontal="left" vertical="center" wrapText="1"/>
    </xf>
    <xf numFmtId="0" fontId="24" fillId="16" borderId="43" xfId="0" applyNumberFormat="1" applyFont="1" applyFill="1" applyBorder="1" applyAlignment="1">
      <alignment horizontal="left" vertical="center" wrapText="1"/>
    </xf>
    <xf numFmtId="0" fontId="30" fillId="16" borderId="42" xfId="0" applyNumberFormat="1" applyFont="1" applyFill="1" applyBorder="1" applyAlignment="1">
      <alignment horizontal="center"/>
    </xf>
    <xf numFmtId="0" fontId="30" fillId="16" borderId="43" xfId="0" applyNumberFormat="1" applyFont="1" applyFill="1" applyBorder="1" applyAlignment="1">
      <alignment horizontal="center"/>
    </xf>
    <xf numFmtId="0" fontId="30" fillId="16" borderId="49" xfId="0" applyNumberFormat="1" applyFont="1" applyFill="1" applyBorder="1" applyAlignment="1">
      <alignment horizontal="center" wrapText="1"/>
    </xf>
    <xf numFmtId="0" fontId="30" fillId="16" borderId="44" xfId="0" applyNumberFormat="1" applyFont="1" applyFill="1" applyBorder="1" applyAlignment="1">
      <alignment horizontal="center"/>
    </xf>
    <xf numFmtId="0" fontId="30" fillId="16" borderId="45" xfId="0" applyNumberFormat="1" applyFont="1" applyFill="1" applyBorder="1" applyAlignment="1">
      <alignment horizontal="center"/>
    </xf>
    <xf numFmtId="0" fontId="30" fillId="16" borderId="49" xfId="0" applyNumberFormat="1" applyFont="1" applyFill="1" applyBorder="1" applyAlignment="1">
      <alignment horizontal="center"/>
    </xf>
    <xf numFmtId="0" fontId="30" fillId="16" borderId="45" xfId="0" applyNumberFormat="1" applyFont="1" applyFill="1" applyBorder="1" applyAlignment="1">
      <alignment horizontal="center" wrapText="1"/>
    </xf>
    <xf numFmtId="0" fontId="30" fillId="16" borderId="43" xfId="0" applyNumberFormat="1" applyFont="1" applyFill="1" applyBorder="1" applyAlignment="1">
      <alignment horizontal="center" wrapText="1"/>
    </xf>
    <xf numFmtId="0" fontId="30" fillId="3" borderId="45" xfId="0" applyNumberFormat="1" applyFont="1" applyFill="1" applyBorder="1" applyAlignment="1">
      <alignment horizontal="center" wrapText="1"/>
    </xf>
    <xf numFmtId="0" fontId="30" fillId="23" borderId="43" xfId="0" applyNumberFormat="1" applyFont="1" applyFill="1" applyBorder="1" applyAlignment="1">
      <alignment horizontal="center" wrapText="1"/>
    </xf>
    <xf numFmtId="0" fontId="30" fillId="16" borderId="44" xfId="0" applyNumberFormat="1" applyFont="1" applyFill="1" applyBorder="1" applyAlignment="1">
      <alignment horizontal="center" wrapText="1"/>
    </xf>
    <xf numFmtId="0" fontId="30" fillId="16" borderId="42" xfId="0" applyNumberFormat="1" applyFont="1" applyFill="1" applyBorder="1" applyAlignment="1">
      <alignment horizontal="center" wrapText="1"/>
    </xf>
    <xf numFmtId="0" fontId="35" fillId="16" borderId="42" xfId="0" applyNumberFormat="1" applyFont="1" applyFill="1" applyBorder="1" applyAlignment="1">
      <alignment horizontal="center"/>
    </xf>
    <xf numFmtId="0" fontId="29" fillId="24" borderId="43" xfId="0" applyNumberFormat="1" applyFont="1" applyFill="1" applyBorder="1" applyAlignment="1">
      <alignment horizontal="center"/>
    </xf>
    <xf numFmtId="0" fontId="43" fillId="15" borderId="67" xfId="0" applyNumberFormat="1" applyFont="1" applyFill="1" applyBorder="1" applyAlignment="1">
      <alignment horizontal="center"/>
    </xf>
    <xf numFmtId="0" fontId="24" fillId="15" borderId="27" xfId="0" applyNumberFormat="1" applyFont="1" applyFill="1" applyBorder="1" applyAlignment="1">
      <alignment horizontal="center"/>
    </xf>
    <xf numFmtId="0" fontId="15" fillId="0" borderId="78" xfId="0" applyNumberFormat="1" applyFont="1" applyBorder="1" applyAlignment="1">
      <alignment horizontal="left" vertical="center" wrapText="1"/>
    </xf>
    <xf numFmtId="0" fontId="30" fillId="11" borderId="43" xfId="0" applyNumberFormat="1" applyFont="1" applyFill="1" applyBorder="1" applyAlignment="1">
      <alignment horizontal="center" wrapText="1"/>
    </xf>
    <xf numFmtId="0" fontId="30" fillId="11" borderId="0" xfId="0" applyNumberFormat="1" applyFont="1" applyFill="1" applyAlignment="1">
      <alignment horizontal="center"/>
    </xf>
    <xf numFmtId="0" fontId="30" fillId="11" borderId="61" xfId="0" applyNumberFormat="1" applyFont="1" applyFill="1" applyBorder="1" applyAlignment="1">
      <alignment horizontal="center"/>
    </xf>
    <xf numFmtId="0" fontId="30" fillId="11" borderId="60" xfId="0" applyNumberFormat="1" applyFont="1" applyFill="1" applyBorder="1" applyAlignment="1">
      <alignment horizontal="center" wrapText="1"/>
    </xf>
    <xf numFmtId="0" fontId="30" fillId="11" borderId="73" xfId="0" applyNumberFormat="1" applyFont="1" applyFill="1" applyBorder="1" applyAlignment="1">
      <alignment horizontal="center" wrapText="1"/>
    </xf>
    <xf numFmtId="0" fontId="30" fillId="11" borderId="79" xfId="0" applyNumberFormat="1" applyFont="1" applyFill="1" applyBorder="1" applyAlignment="1">
      <alignment horizontal="center" wrapText="1"/>
    </xf>
    <xf numFmtId="0" fontId="30" fillId="11" borderId="78" xfId="0" applyNumberFormat="1" applyFont="1" applyFill="1" applyBorder="1" applyAlignment="1">
      <alignment horizontal="center" wrapText="1"/>
    </xf>
    <xf numFmtId="0" fontId="30" fillId="11" borderId="75" xfId="0" applyNumberFormat="1" applyFont="1" applyFill="1" applyBorder="1" applyAlignment="1">
      <alignment horizontal="center" wrapText="1"/>
    </xf>
    <xf numFmtId="0" fontId="30" fillId="11" borderId="81" xfId="0" applyNumberFormat="1" applyFont="1" applyFill="1" applyBorder="1" applyAlignment="1">
      <alignment horizontal="center" wrapText="1"/>
    </xf>
    <xf numFmtId="0" fontId="35" fillId="11" borderId="75" xfId="0" applyNumberFormat="1" applyFont="1" applyFill="1" applyBorder="1" applyAlignment="1">
      <alignment horizontal="center" wrapText="1"/>
    </xf>
    <xf numFmtId="0" fontId="29" fillId="11" borderId="42" xfId="0" applyNumberFormat="1" applyFont="1" applyFill="1" applyBorder="1" applyAlignment="1">
      <alignment horizontal="center"/>
    </xf>
    <xf numFmtId="0" fontId="31" fillId="11" borderId="43" xfId="0" applyNumberFormat="1" applyFont="1" applyFill="1" applyBorder="1" applyAlignment="1">
      <alignment horizontal="center"/>
    </xf>
    <xf numFmtId="0" fontId="24" fillId="8" borderId="26" xfId="0" applyNumberFormat="1" applyFont="1" applyFill="1" applyBorder="1" applyAlignment="1">
      <alignment horizontal="center"/>
    </xf>
    <xf numFmtId="0" fontId="15" fillId="11" borderId="43" xfId="0" applyNumberFormat="1" applyFont="1" applyFill="1" applyBorder="1" applyAlignment="1">
      <alignment horizontal="left" vertical="center" wrapText="1"/>
    </xf>
    <xf numFmtId="0" fontId="24" fillId="4" borderId="43" xfId="0" applyNumberFormat="1" applyFont="1" applyFill="1" applyBorder="1" applyAlignment="1">
      <alignment vertical="top" wrapText="1"/>
    </xf>
    <xf numFmtId="0" fontId="30" fillId="3" borderId="45" xfId="0" applyNumberFormat="1" applyFont="1" applyFill="1" applyBorder="1" applyAlignment="1">
      <alignment horizontal="center"/>
    </xf>
    <xf numFmtId="0" fontId="35" fillId="4" borderId="43" xfId="0" applyNumberFormat="1" applyFont="1" applyFill="1" applyBorder="1" applyAlignment="1">
      <alignment horizontal="center"/>
    </xf>
    <xf numFmtId="0" fontId="35" fillId="11" borderId="44" xfId="0" applyNumberFormat="1" applyFont="1" applyFill="1" applyBorder="1" applyAlignment="1">
      <alignment horizontal="center" wrapText="1"/>
    </xf>
    <xf numFmtId="0" fontId="31" fillId="11" borderId="42" xfId="0" applyNumberFormat="1" applyFont="1" applyFill="1" applyBorder="1" applyAlignment="1">
      <alignment horizontal="center"/>
    </xf>
    <xf numFmtId="0" fontId="26" fillId="8" borderId="43" xfId="0" applyNumberFormat="1" applyFont="1" applyFill="1" applyBorder="1" applyAlignment="1">
      <alignment vertical="top" wrapText="1"/>
    </xf>
    <xf numFmtId="0" fontId="24" fillId="8" borderId="48" xfId="0" applyNumberFormat="1" applyFont="1" applyFill="1" applyBorder="1" applyAlignment="1">
      <alignment horizontal="center" wrapText="1"/>
    </xf>
    <xf numFmtId="0" fontId="35" fillId="8" borderId="43" xfId="0" applyNumberFormat="1" applyFont="1" applyFill="1" applyBorder="1" applyAlignment="1">
      <alignment horizontal="center"/>
    </xf>
    <xf numFmtId="0" fontId="30" fillId="8" borderId="81" xfId="0" applyNumberFormat="1" applyFont="1" applyFill="1" applyBorder="1" applyAlignment="1">
      <alignment horizontal="center"/>
    </xf>
    <xf numFmtId="0" fontId="30" fillId="8" borderId="73" xfId="0" applyNumberFormat="1" applyFont="1" applyFill="1" applyBorder="1" applyAlignment="1">
      <alignment horizontal="center"/>
    </xf>
    <xf numFmtId="0" fontId="30" fillId="8" borderId="79" xfId="0" applyNumberFormat="1" applyFont="1" applyFill="1" applyBorder="1" applyAlignment="1">
      <alignment horizontal="center"/>
    </xf>
    <xf numFmtId="0" fontId="30" fillId="8" borderId="81" xfId="0" applyNumberFormat="1" applyFont="1" applyFill="1" applyBorder="1" applyAlignment="1">
      <alignment horizontal="center" wrapText="1"/>
    </xf>
    <xf numFmtId="0" fontId="30" fillId="8" borderId="73" xfId="0" applyNumberFormat="1" applyFont="1" applyFill="1" applyBorder="1" applyAlignment="1">
      <alignment horizontal="center" wrapText="1"/>
    </xf>
    <xf numFmtId="0" fontId="30" fillId="8" borderId="79" xfId="0" applyNumberFormat="1" applyFont="1" applyFill="1" applyBorder="1" applyAlignment="1">
      <alignment horizontal="center" wrapText="1"/>
    </xf>
    <xf numFmtId="0" fontId="35" fillId="8" borderId="44" xfId="0" applyNumberFormat="1" applyFont="1" applyFill="1" applyBorder="1" applyAlignment="1">
      <alignment horizontal="center" wrapText="1"/>
    </xf>
    <xf numFmtId="0" fontId="31" fillId="8" borderId="81" xfId="0" applyNumberFormat="1" applyFont="1" applyFill="1" applyBorder="1" applyAlignment="1">
      <alignment horizontal="center"/>
    </xf>
    <xf numFmtId="0" fontId="29" fillId="8" borderId="73" xfId="0" applyNumberFormat="1" applyFont="1" applyFill="1" applyBorder="1" applyAlignment="1">
      <alignment horizontal="center"/>
    </xf>
    <xf numFmtId="0" fontId="43" fillId="15" borderId="58" xfId="0" applyNumberFormat="1" applyFont="1" applyFill="1" applyBorder="1" applyAlignment="1">
      <alignment horizontal="center"/>
    </xf>
    <xf numFmtId="0" fontId="24" fillId="15" borderId="83" xfId="0" applyNumberFormat="1" applyFont="1" applyFill="1" applyBorder="1" applyAlignment="1">
      <alignment horizontal="center"/>
    </xf>
    <xf numFmtId="0" fontId="24" fillId="12" borderId="43" xfId="0" applyNumberFormat="1" applyFont="1" applyFill="1" applyBorder="1" applyAlignment="1">
      <alignment vertical="top" wrapText="1"/>
    </xf>
    <xf numFmtId="0" fontId="24" fillId="12" borderId="48" xfId="0" applyNumberFormat="1" applyFont="1" applyFill="1" applyBorder="1" applyAlignment="1">
      <alignment horizontal="center" wrapText="1"/>
    </xf>
    <xf numFmtId="0" fontId="30" fillId="12" borderId="44" xfId="0" applyNumberFormat="1" applyFont="1" applyFill="1" applyBorder="1" applyAlignment="1">
      <alignment horizontal="center" wrapText="1"/>
    </xf>
    <xf numFmtId="0" fontId="30" fillId="12" borderId="35" xfId="0" applyNumberFormat="1" applyFont="1" applyFill="1" applyBorder="1" applyAlignment="1">
      <alignment horizontal="center" wrapText="1"/>
    </xf>
    <xf numFmtId="0" fontId="30" fillId="12" borderId="31" xfId="0" applyNumberFormat="1" applyFont="1" applyFill="1" applyBorder="1" applyAlignment="1">
      <alignment horizontal="center" wrapText="1"/>
    </xf>
    <xf numFmtId="0" fontId="30" fillId="12" borderId="33" xfId="0" applyNumberFormat="1" applyFont="1" applyFill="1" applyBorder="1" applyAlignment="1">
      <alignment horizontal="center" wrapText="1"/>
    </xf>
    <xf numFmtId="0" fontId="30" fillId="12" borderId="35" xfId="0" applyNumberFormat="1" applyFont="1" applyFill="1" applyBorder="1" applyAlignment="1">
      <alignment horizontal="center"/>
    </xf>
    <xf numFmtId="0" fontId="30" fillId="12" borderId="31" xfId="0" applyNumberFormat="1" applyFont="1" applyFill="1" applyBorder="1" applyAlignment="1">
      <alignment horizontal="center"/>
    </xf>
    <xf numFmtId="0" fontId="30" fillId="12" borderId="33" xfId="0" applyNumberFormat="1" applyFont="1" applyFill="1" applyBorder="1" applyAlignment="1">
      <alignment horizontal="center"/>
    </xf>
    <xf numFmtId="0" fontId="30" fillId="9" borderId="44" xfId="0" applyNumberFormat="1" applyFont="1" applyFill="1" applyBorder="1" applyAlignment="1">
      <alignment horizontal="center"/>
    </xf>
    <xf numFmtId="0" fontId="29" fillId="12" borderId="31" xfId="0" applyNumberFormat="1" applyFont="1" applyFill="1" applyBorder="1" applyAlignment="1">
      <alignment horizontal="center"/>
    </xf>
    <xf numFmtId="0" fontId="29" fillId="15" borderId="31" xfId="0" applyNumberFormat="1" applyFont="1" applyFill="1" applyBorder="1" applyAlignment="1">
      <alignment horizontal="center"/>
    </xf>
    <xf numFmtId="0" fontId="43" fillId="15" borderId="31" xfId="0" applyNumberFormat="1" applyFont="1" applyFill="1" applyBorder="1" applyAlignment="1">
      <alignment horizontal="center"/>
    </xf>
    <xf numFmtId="0" fontId="24" fillId="15" borderId="36" xfId="0" applyNumberFormat="1" applyFont="1" applyFill="1" applyBorder="1" applyAlignment="1">
      <alignment horizontal="center"/>
    </xf>
    <xf numFmtId="0" fontId="27" fillId="6" borderId="43" xfId="0" applyNumberFormat="1" applyFont="1" applyFill="1" applyBorder="1" applyAlignment="1">
      <alignment horizontal="left" vertical="top" wrapText="1"/>
    </xf>
    <xf numFmtId="0" fontId="26" fillId="6" borderId="61" xfId="0" applyNumberFormat="1" applyFont="1" applyFill="1" applyBorder="1" applyAlignment="1">
      <alignment horizontal="left" vertical="center" wrapText="1"/>
    </xf>
    <xf numFmtId="0" fontId="26" fillId="6" borderId="58" xfId="0" applyNumberFormat="1" applyFont="1" applyFill="1" applyBorder="1" applyAlignment="1">
      <alignment horizontal="left" vertical="center" wrapText="1"/>
    </xf>
    <xf numFmtId="0" fontId="9" fillId="3" borderId="6" xfId="0" applyNumberFormat="1" applyFont="1" applyFill="1" applyBorder="1" applyAlignment="1">
      <alignment horizontal="center" wrapText="1"/>
    </xf>
    <xf numFmtId="0" fontId="15" fillId="6" borderId="72" xfId="0" applyNumberFormat="1" applyFont="1" applyFill="1" applyBorder="1" applyAlignment="1">
      <alignment horizontal="center" vertical="center"/>
    </xf>
    <xf numFmtId="0" fontId="28" fillId="4" borderId="73" xfId="0" applyNumberFormat="1" applyFont="1" applyFill="1" applyBorder="1" applyAlignment="1">
      <alignment horizontal="center" wrapText="1"/>
    </xf>
    <xf numFmtId="0" fontId="27" fillId="6" borderId="40" xfId="0" applyNumberFormat="1" applyFont="1" applyFill="1" applyBorder="1" applyAlignment="1">
      <alignment horizontal="left" vertical="top" wrapText="1"/>
    </xf>
    <xf numFmtId="0" fontId="26" fillId="6" borderId="84" xfId="0" applyNumberFormat="1" applyFont="1" applyFill="1" applyBorder="1" applyAlignment="1">
      <alignment horizontal="left" vertical="center" wrapText="1"/>
    </xf>
    <xf numFmtId="0" fontId="26" fillId="6" borderId="37" xfId="0" applyNumberFormat="1" applyFont="1" applyFill="1" applyBorder="1" applyAlignment="1">
      <alignment horizontal="left" vertical="center" wrapText="1"/>
    </xf>
    <xf numFmtId="0" fontId="15" fillId="8" borderId="75" xfId="0" applyNumberFormat="1" applyFont="1" applyFill="1" applyBorder="1" applyAlignment="1">
      <alignment horizontal="left" vertical="center" wrapText="1"/>
    </xf>
    <xf numFmtId="0" fontId="9" fillId="17" borderId="45" xfId="0" applyNumberFormat="1" applyFont="1" applyFill="1" applyBorder="1" applyAlignment="1">
      <alignment horizontal="center" wrapText="1"/>
    </xf>
    <xf numFmtId="0" fontId="40" fillId="15" borderId="49" xfId="0" applyNumberFormat="1" applyFont="1" applyFill="1" applyBorder="1" applyAlignment="1">
      <alignment horizontal="center"/>
    </xf>
    <xf numFmtId="0" fontId="15" fillId="5" borderId="43" xfId="0" applyNumberFormat="1" applyFont="1" applyFill="1" applyBorder="1" applyAlignment="1">
      <alignment vertical="top" wrapText="1"/>
    </xf>
    <xf numFmtId="0" fontId="9" fillId="14" borderId="49" xfId="0" applyNumberFormat="1" applyFont="1" applyFill="1" applyBorder="1" applyAlignment="1">
      <alignment horizontal="center"/>
    </xf>
    <xf numFmtId="0" fontId="24" fillId="11" borderId="49" xfId="0" applyNumberFormat="1" applyFont="1" applyFill="1" applyBorder="1" applyAlignment="1">
      <alignment horizontal="center"/>
    </xf>
    <xf numFmtId="0" fontId="24" fillId="7" borderId="45" xfId="0" applyNumberFormat="1" applyFont="1" applyFill="1" applyBorder="1" applyAlignment="1">
      <alignment horizontal="center"/>
    </xf>
    <xf numFmtId="0" fontId="24" fillId="0" borderId="44" xfId="0" applyNumberFormat="1" applyFont="1" applyBorder="1" applyAlignment="1">
      <alignment horizontal="left" vertical="center" wrapText="1"/>
    </xf>
    <xf numFmtId="0" fontId="9" fillId="13" borderId="42" xfId="0" applyNumberFormat="1" applyFont="1" applyFill="1" applyBorder="1" applyAlignment="1">
      <alignment horizontal="center"/>
    </xf>
    <xf numFmtId="0" fontId="9" fillId="11" borderId="43" xfId="0" applyNumberFormat="1" applyFont="1" applyFill="1" applyBorder="1" applyAlignment="1">
      <alignment horizontal="center" wrapText="1"/>
    </xf>
    <xf numFmtId="0" fontId="9" fillId="11" borderId="45" xfId="0" applyNumberFormat="1" applyFont="1" applyFill="1" applyBorder="1" applyAlignment="1">
      <alignment horizontal="center" wrapText="1"/>
    </xf>
    <xf numFmtId="0" fontId="9" fillId="22" borderId="43" xfId="0" applyNumberFormat="1" applyFont="1" applyFill="1" applyBorder="1" applyAlignment="1">
      <alignment horizontal="center" wrapText="1"/>
    </xf>
    <xf numFmtId="0" fontId="24" fillId="13" borderId="49" xfId="0" applyNumberFormat="1" applyFont="1" applyFill="1" applyBorder="1" applyAlignment="1">
      <alignment horizontal="center"/>
    </xf>
    <xf numFmtId="0" fontId="24" fillId="13" borderId="43" xfId="0" applyNumberFormat="1" applyFont="1" applyFill="1" applyBorder="1" applyAlignment="1">
      <alignment horizontal="center"/>
    </xf>
    <xf numFmtId="0" fontId="15" fillId="0" borderId="74" xfId="0" applyNumberFormat="1" applyFont="1" applyBorder="1" applyAlignment="1">
      <alignment horizontal="left" vertical="center" wrapText="1"/>
    </xf>
    <xf numFmtId="0" fontId="24" fillId="0" borderId="33" xfId="0" applyNumberFormat="1" applyFont="1" applyBorder="1" applyAlignment="1">
      <alignment horizontal="left" vertical="center" wrapText="1"/>
    </xf>
    <xf numFmtId="0" fontId="24" fillId="0" borderId="32" xfId="0" applyNumberFormat="1" applyFont="1" applyBorder="1" applyAlignment="1">
      <alignment horizontal="center" wrapText="1"/>
    </xf>
    <xf numFmtId="0" fontId="9" fillId="3" borderId="33" xfId="0" applyNumberFormat="1" applyFont="1" applyFill="1" applyBorder="1" applyAlignment="1">
      <alignment horizontal="center" wrapText="1"/>
    </xf>
    <xf numFmtId="0" fontId="9" fillId="10" borderId="33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 vertical="center" textRotation="90" wrapText="1"/>
    </xf>
    <xf numFmtId="0" fontId="6" fillId="0" borderId="100" xfId="0" applyNumberFormat="1" applyFont="1" applyBorder="1" applyAlignment="1">
      <alignment horizontal="left" vertical="center" wrapText="1"/>
    </xf>
    <xf numFmtId="0" fontId="5" fillId="0" borderId="100" xfId="0" applyNumberFormat="1" applyFont="1" applyBorder="1" applyAlignment="1">
      <alignment horizontal="center" vertical="center"/>
    </xf>
    <xf numFmtId="0" fontId="17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0" fontId="22" fillId="0" borderId="0" xfId="0" applyNumberFormat="1" applyFont="1" applyAlignment="1">
      <alignment horizontal="center" vertical="center"/>
    </xf>
    <xf numFmtId="0" fontId="22" fillId="0" borderId="0" xfId="0" applyNumberFormat="1" applyFont="1" applyAlignment="1">
      <alignment vertical="center"/>
    </xf>
    <xf numFmtId="0" fontId="28" fillId="0" borderId="42" xfId="0" applyNumberFormat="1" applyFont="1" applyBorder="1"/>
    <xf numFmtId="0" fontId="28" fillId="0" borderId="43" xfId="0" applyNumberFormat="1" applyFont="1" applyBorder="1"/>
    <xf numFmtId="0" fontId="28" fillId="0" borderId="44" xfId="0" applyNumberFormat="1" applyFont="1" applyBorder="1"/>
    <xf numFmtId="0" fontId="28" fillId="0" borderId="45" xfId="0" applyNumberFormat="1" applyFont="1" applyBorder="1"/>
    <xf numFmtId="0" fontId="28" fillId="0" borderId="46" xfId="0" applyNumberFormat="1" applyFont="1" applyBorder="1"/>
    <xf numFmtId="0" fontId="28" fillId="0" borderId="47" xfId="0" applyNumberFormat="1" applyFont="1" applyBorder="1"/>
    <xf numFmtId="0" fontId="28" fillId="0" borderId="48" xfId="0" applyNumberFormat="1" applyFont="1" applyBorder="1"/>
    <xf numFmtId="0" fontId="28" fillId="3" borderId="48" xfId="0" applyNumberFormat="1" applyFont="1" applyFill="1" applyBorder="1"/>
    <xf numFmtId="0" fontId="28" fillId="3" borderId="24" xfId="0" applyNumberFormat="1" applyFont="1" applyFill="1" applyBorder="1"/>
    <xf numFmtId="0" fontId="28" fillId="4" borderId="20" xfId="0" applyNumberFormat="1" applyFont="1" applyFill="1" applyBorder="1"/>
    <xf numFmtId="0" fontId="28" fillId="0" borderId="20" xfId="0" applyNumberFormat="1" applyFont="1" applyBorder="1"/>
    <xf numFmtId="0" fontId="28" fillId="0" borderId="22" xfId="0" applyNumberFormat="1" applyFont="1" applyBorder="1"/>
    <xf numFmtId="0" fontId="28" fillId="0" borderId="49" xfId="0" applyNumberFormat="1" applyFont="1" applyBorder="1"/>
    <xf numFmtId="0" fontId="45" fillId="0" borderId="31" xfId="0" applyNumberFormat="1" applyFont="1" applyBorder="1" applyAlignment="1">
      <alignment horizontal="center" vertical="center" textRotation="90"/>
    </xf>
    <xf numFmtId="0" fontId="45" fillId="0" borderId="33" xfId="0" applyNumberFormat="1" applyFont="1" applyBorder="1" applyAlignment="1">
      <alignment horizontal="center" vertical="center" textRotation="90"/>
    </xf>
    <xf numFmtId="0" fontId="45" fillId="0" borderId="30" xfId="0" applyNumberFormat="1" applyFont="1" applyBorder="1" applyAlignment="1">
      <alignment horizontal="center" vertical="center" textRotation="90"/>
    </xf>
    <xf numFmtId="0" fontId="45" fillId="3" borderId="33" xfId="0" applyNumberFormat="1" applyFont="1" applyFill="1" applyBorder="1" applyAlignment="1">
      <alignment horizontal="center" vertical="center" textRotation="90"/>
    </xf>
    <xf numFmtId="0" fontId="45" fillId="3" borderId="30" xfId="0" applyNumberFormat="1" applyFont="1" applyFill="1" applyBorder="1" applyAlignment="1">
      <alignment horizontal="center" vertical="center" textRotation="90"/>
    </xf>
    <xf numFmtId="0" fontId="45" fillId="4" borderId="31" xfId="0" applyNumberFormat="1" applyFont="1" applyFill="1" applyBorder="1" applyAlignment="1">
      <alignment horizontal="center" vertical="center" textRotation="90"/>
    </xf>
    <xf numFmtId="0" fontId="45" fillId="0" borderId="35" xfId="0" applyNumberFormat="1" applyFont="1" applyBorder="1" applyAlignment="1">
      <alignment horizontal="center" vertical="center" textRotation="90"/>
    </xf>
    <xf numFmtId="0" fontId="45" fillId="0" borderId="33" xfId="0" applyNumberFormat="1" applyFont="1" applyBorder="1" applyAlignment="1">
      <alignment horizontal="center" vertical="center" textRotation="90" wrapText="1"/>
    </xf>
    <xf numFmtId="0" fontId="36" fillId="5" borderId="7" xfId="0" applyNumberFormat="1" applyFont="1" applyFill="1" applyBorder="1" applyAlignment="1">
      <alignment horizontal="center" vertical="center" textRotation="90" wrapText="1"/>
    </xf>
    <xf numFmtId="0" fontId="45" fillId="5" borderId="4" xfId="0" applyNumberFormat="1" applyFont="1" applyFill="1" applyBorder="1" applyAlignment="1">
      <alignment horizontal="center" vertical="center" textRotation="90"/>
    </xf>
    <xf numFmtId="0" fontId="45" fillId="5" borderId="5" xfId="0" applyNumberFormat="1" applyFont="1" applyFill="1" applyBorder="1" applyAlignment="1">
      <alignment horizontal="center" vertical="center" textRotation="90"/>
    </xf>
    <xf numFmtId="0" fontId="45" fillId="5" borderId="56" xfId="0" applyNumberFormat="1" applyFont="1" applyFill="1" applyBorder="1" applyAlignment="1">
      <alignment horizontal="center" vertical="center" textRotation="90"/>
    </xf>
    <xf numFmtId="0" fontId="45" fillId="5" borderId="6" xfId="0" applyNumberFormat="1" applyFont="1" applyFill="1" applyBorder="1" applyAlignment="1">
      <alignment horizontal="center" vertical="center" textRotation="90"/>
    </xf>
    <xf numFmtId="0" fontId="45" fillId="5" borderId="57" xfId="0" applyNumberFormat="1" applyFont="1" applyFill="1" applyBorder="1" applyAlignment="1">
      <alignment horizontal="center" vertical="center" textRotation="90"/>
    </xf>
    <xf numFmtId="0" fontId="45" fillId="3" borderId="6" xfId="0" applyNumberFormat="1" applyFont="1" applyFill="1" applyBorder="1" applyAlignment="1">
      <alignment horizontal="center" vertical="center" textRotation="90"/>
    </xf>
    <xf numFmtId="0" fontId="45" fillId="3" borderId="4" xfId="0" applyNumberFormat="1" applyFont="1" applyFill="1" applyBorder="1" applyAlignment="1">
      <alignment horizontal="center" vertical="center" textRotation="90"/>
    </xf>
    <xf numFmtId="0" fontId="45" fillId="6" borderId="5" xfId="0" applyNumberFormat="1" applyFont="1" applyFill="1" applyBorder="1" applyAlignment="1">
      <alignment horizontal="center" vertical="center" textRotation="90"/>
    </xf>
    <xf numFmtId="0" fontId="45" fillId="5" borderId="0" xfId="0" applyNumberFormat="1" applyFont="1" applyFill="1" applyAlignment="1">
      <alignment horizontal="center" vertical="center" textRotation="90"/>
    </xf>
    <xf numFmtId="0" fontId="45" fillId="5" borderId="58" xfId="0" applyNumberFormat="1" applyFont="1" applyFill="1" applyBorder="1" applyAlignment="1">
      <alignment horizontal="center" vertical="center" textRotation="90"/>
    </xf>
    <xf numFmtId="0" fontId="45" fillId="5" borderId="59" xfId="0" applyNumberFormat="1" applyFont="1" applyFill="1" applyBorder="1" applyAlignment="1">
      <alignment horizontal="center" vertical="center" textRotation="90"/>
    </xf>
    <xf numFmtId="0" fontId="45" fillId="5" borderId="60" xfId="0" applyNumberFormat="1" applyFont="1" applyFill="1" applyBorder="1" applyAlignment="1">
      <alignment horizontal="center" vertical="center" textRotation="90"/>
    </xf>
    <xf numFmtId="0" fontId="45" fillId="5" borderId="61" xfId="0" applyNumberFormat="1" applyFont="1" applyFill="1" applyBorder="1" applyAlignment="1">
      <alignment horizontal="center" vertical="center" textRotation="90" wrapText="1"/>
    </xf>
    <xf numFmtId="0" fontId="28" fillId="0" borderId="63" xfId="0" applyNumberFormat="1" applyFont="1" applyBorder="1" applyAlignment="1">
      <alignment horizontal="center" wrapText="1"/>
    </xf>
    <xf numFmtId="0" fontId="28" fillId="0" borderId="19" xfId="0" applyNumberFormat="1" applyFont="1" applyBorder="1" applyAlignment="1">
      <alignment horizontal="center" vertical="center"/>
    </xf>
    <xf numFmtId="0" fontId="28" fillId="0" borderId="20" xfId="0" applyNumberFormat="1" applyFont="1" applyBorder="1" applyAlignment="1">
      <alignment horizontal="center" vertical="center" wrapText="1"/>
    </xf>
    <xf numFmtId="0" fontId="28" fillId="0" borderId="22" xfId="0" applyNumberFormat="1" applyFont="1" applyBorder="1" applyAlignment="1">
      <alignment horizontal="center" vertical="center" wrapText="1"/>
    </xf>
    <xf numFmtId="0" fontId="28" fillId="0" borderId="19" xfId="0" applyNumberFormat="1" applyFont="1" applyBorder="1" applyAlignment="1">
      <alignment horizontal="center" vertical="center" wrapText="1"/>
    </xf>
    <xf numFmtId="0" fontId="28" fillId="3" borderId="64" xfId="0" applyNumberFormat="1" applyFont="1" applyFill="1" applyBorder="1" applyAlignment="1">
      <alignment horizontal="center" wrapText="1"/>
    </xf>
    <xf numFmtId="0" fontId="28" fillId="3" borderId="19" xfId="0" applyNumberFormat="1" applyFont="1" applyFill="1" applyBorder="1" applyAlignment="1">
      <alignment horizontal="center" wrapText="1"/>
    </xf>
    <xf numFmtId="0" fontId="35" fillId="4" borderId="20" xfId="0" applyNumberFormat="1" applyFont="1" applyFill="1" applyBorder="1" applyAlignment="1">
      <alignment horizontal="center" wrapText="1"/>
    </xf>
    <xf numFmtId="0" fontId="35" fillId="0" borderId="20" xfId="0" applyNumberFormat="1" applyFont="1" applyBorder="1" applyAlignment="1">
      <alignment horizontal="center" wrapText="1"/>
    </xf>
    <xf numFmtId="0" fontId="35" fillId="0" borderId="22" xfId="0" applyNumberFormat="1" applyFont="1" applyBorder="1" applyAlignment="1">
      <alignment horizontal="center" wrapText="1"/>
    </xf>
    <xf numFmtId="0" fontId="35" fillId="0" borderId="19" xfId="0" applyNumberFormat="1" applyFont="1" applyBorder="1" applyAlignment="1">
      <alignment horizontal="center" wrapText="1"/>
    </xf>
    <xf numFmtId="0" fontId="35" fillId="0" borderId="20" xfId="0" applyNumberFormat="1" applyFont="1" applyBorder="1" applyAlignment="1">
      <alignment horizontal="center"/>
    </xf>
    <xf numFmtId="0" fontId="35" fillId="0" borderId="22" xfId="0" applyNumberFormat="1" applyFont="1" applyBorder="1" applyAlignment="1">
      <alignment horizontal="center"/>
    </xf>
    <xf numFmtId="0" fontId="35" fillId="0" borderId="19" xfId="0" applyNumberFormat="1" applyFont="1" applyBorder="1" applyAlignment="1">
      <alignment horizontal="center"/>
    </xf>
    <xf numFmtId="0" fontId="35" fillId="0" borderId="64" xfId="0" applyNumberFormat="1" applyFont="1" applyBorder="1" applyAlignment="1">
      <alignment horizontal="center"/>
    </xf>
    <xf numFmtId="0" fontId="31" fillId="4" borderId="20" xfId="0" applyNumberFormat="1" applyFont="1" applyFill="1" applyBorder="1" applyAlignment="1">
      <alignment horizontal="center"/>
    </xf>
    <xf numFmtId="0" fontId="28" fillId="8" borderId="63" xfId="0" applyNumberFormat="1" applyFont="1" applyFill="1" applyBorder="1" applyAlignment="1">
      <alignment horizontal="center" wrapText="1"/>
    </xf>
    <xf numFmtId="0" fontId="36" fillId="0" borderId="65" xfId="0" applyNumberFormat="1" applyFont="1" applyBorder="1" applyAlignment="1">
      <alignment horizontal="center" vertical="center"/>
    </xf>
    <xf numFmtId="0" fontId="36" fillId="0" borderId="71" xfId="0" applyNumberFormat="1" applyFont="1" applyBorder="1" applyAlignment="1">
      <alignment horizontal="center" vertical="center"/>
    </xf>
    <xf numFmtId="0" fontId="28" fillId="0" borderId="68" xfId="0" applyNumberFormat="1" applyFont="1" applyBorder="1" applyAlignment="1">
      <alignment horizontal="center" wrapText="1"/>
    </xf>
    <xf numFmtId="0" fontId="28" fillId="0" borderId="49" xfId="0" applyNumberFormat="1" applyFont="1" applyBorder="1" applyAlignment="1">
      <alignment horizontal="center" vertical="center"/>
    </xf>
    <xf numFmtId="0" fontId="28" fillId="0" borderId="43" xfId="0" applyNumberFormat="1" applyFont="1" applyBorder="1" applyAlignment="1">
      <alignment horizontal="center" vertical="center" wrapText="1"/>
    </xf>
    <xf numFmtId="0" fontId="28" fillId="0" borderId="45" xfId="0" applyNumberFormat="1" applyFont="1" applyBorder="1" applyAlignment="1">
      <alignment horizontal="center" vertical="center" wrapText="1"/>
    </xf>
    <xf numFmtId="0" fontId="28" fillId="0" borderId="49" xfId="0" applyNumberFormat="1" applyFont="1" applyBorder="1" applyAlignment="1">
      <alignment horizontal="center" vertical="center" wrapText="1"/>
    </xf>
    <xf numFmtId="0" fontId="28" fillId="3" borderId="27" xfId="0" applyNumberFormat="1" applyFont="1" applyFill="1" applyBorder="1" applyAlignment="1">
      <alignment horizontal="center" wrapText="1"/>
    </xf>
    <xf numFmtId="0" fontId="35" fillId="4" borderId="67" xfId="0" applyNumberFormat="1" applyFont="1" applyFill="1" applyBorder="1" applyAlignment="1">
      <alignment horizontal="center" wrapText="1"/>
    </xf>
    <xf numFmtId="0" fontId="35" fillId="0" borderId="67" xfId="0" applyNumberFormat="1" applyFont="1" applyBorder="1" applyAlignment="1">
      <alignment horizontal="center" wrapText="1"/>
    </xf>
    <xf numFmtId="0" fontId="35" fillId="0" borderId="69" xfId="0" applyNumberFormat="1" applyFont="1" applyBorder="1" applyAlignment="1">
      <alignment horizontal="center" wrapText="1"/>
    </xf>
    <xf numFmtId="0" fontId="35" fillId="0" borderId="26" xfId="0" applyNumberFormat="1" applyFont="1" applyBorder="1" applyAlignment="1">
      <alignment horizontal="center" wrapText="1"/>
    </xf>
    <xf numFmtId="0" fontId="35" fillId="0" borderId="26" xfId="0" applyNumberFormat="1" applyFont="1" applyBorder="1" applyAlignment="1">
      <alignment horizontal="center"/>
    </xf>
    <xf numFmtId="0" fontId="35" fillId="0" borderId="27" xfId="0" applyNumberFormat="1" applyFont="1" applyBorder="1" applyAlignment="1">
      <alignment horizontal="center"/>
    </xf>
    <xf numFmtId="0" fontId="31" fillId="4" borderId="67" xfId="0" applyNumberFormat="1" applyFont="1" applyFill="1" applyBorder="1" applyAlignment="1">
      <alignment horizontal="center"/>
    </xf>
    <xf numFmtId="0" fontId="28" fillId="8" borderId="67" xfId="0" applyNumberFormat="1" applyFont="1" applyFill="1" applyBorder="1" applyAlignment="1">
      <alignment horizontal="center"/>
    </xf>
    <xf numFmtId="0" fontId="28" fillId="8" borderId="69" xfId="0" applyNumberFormat="1" applyFont="1" applyFill="1" applyBorder="1" applyAlignment="1">
      <alignment horizontal="center"/>
    </xf>
    <xf numFmtId="0" fontId="28" fillId="8" borderId="25" xfId="0" applyNumberFormat="1" applyFont="1" applyFill="1" applyBorder="1" applyAlignment="1">
      <alignment horizontal="center"/>
    </xf>
    <xf numFmtId="0" fontId="28" fillId="8" borderId="68" xfId="0" applyNumberFormat="1" applyFont="1" applyFill="1" applyBorder="1" applyAlignment="1">
      <alignment horizontal="center" wrapText="1"/>
    </xf>
    <xf numFmtId="0" fontId="28" fillId="0" borderId="44" xfId="0" applyNumberFormat="1" applyFont="1" applyBorder="1" applyAlignment="1">
      <alignment horizontal="center" wrapText="1"/>
    </xf>
    <xf numFmtId="0" fontId="28" fillId="0" borderId="26" xfId="0" applyNumberFormat="1" applyFont="1" applyBorder="1" applyAlignment="1">
      <alignment horizontal="center" vertical="center"/>
    </xf>
    <xf numFmtId="0" fontId="28" fillId="0" borderId="67" xfId="0" applyNumberFormat="1" applyFont="1" applyBorder="1" applyAlignment="1">
      <alignment horizontal="center" vertical="center" wrapText="1"/>
    </xf>
    <xf numFmtId="0" fontId="28" fillId="0" borderId="69" xfId="0" applyNumberFormat="1" applyFont="1" applyBorder="1" applyAlignment="1">
      <alignment horizontal="center" vertical="center" wrapText="1"/>
    </xf>
    <xf numFmtId="0" fontId="28" fillId="0" borderId="26" xfId="0" applyNumberFormat="1" applyFont="1" applyBorder="1" applyAlignment="1">
      <alignment horizontal="center" vertical="center" wrapText="1"/>
    </xf>
    <xf numFmtId="0" fontId="28" fillId="3" borderId="46" xfId="0" applyNumberFormat="1" applyFont="1" applyFill="1" applyBorder="1" applyAlignment="1">
      <alignment horizontal="center" wrapText="1"/>
    </xf>
    <xf numFmtId="0" fontId="35" fillId="0" borderId="49" xfId="0" applyNumberFormat="1" applyFont="1" applyBorder="1" applyAlignment="1">
      <alignment horizontal="center"/>
    </xf>
    <xf numFmtId="0" fontId="35" fillId="0" borderId="49" xfId="0" applyNumberFormat="1" applyFont="1" applyBorder="1" applyAlignment="1">
      <alignment horizontal="center" wrapText="1"/>
    </xf>
    <xf numFmtId="0" fontId="35" fillId="0" borderId="43" xfId="0" applyNumberFormat="1" applyFont="1" applyBorder="1" applyAlignment="1">
      <alignment horizontal="center" wrapText="1"/>
    </xf>
    <xf numFmtId="0" fontId="35" fillId="0" borderId="45" xfId="0" applyNumberFormat="1" applyFont="1" applyBorder="1" applyAlignment="1">
      <alignment horizontal="center" wrapText="1"/>
    </xf>
    <xf numFmtId="0" fontId="35" fillId="0" borderId="46" xfId="0" applyNumberFormat="1" applyFont="1" applyBorder="1" applyAlignment="1">
      <alignment horizontal="center" wrapText="1"/>
    </xf>
    <xf numFmtId="0" fontId="31" fillId="4" borderId="43" xfId="0" applyNumberFormat="1" applyFont="1" applyFill="1" applyBorder="1" applyAlignment="1">
      <alignment horizontal="center"/>
    </xf>
    <xf numFmtId="0" fontId="28" fillId="8" borderId="42" xfId="0" applyNumberFormat="1" applyFont="1" applyFill="1" applyBorder="1" applyAlignment="1">
      <alignment horizontal="center"/>
    </xf>
    <xf numFmtId="0" fontId="36" fillId="0" borderId="72" xfId="0" applyNumberFormat="1" applyFont="1" applyBorder="1" applyAlignment="1">
      <alignment horizontal="center" vertical="center"/>
    </xf>
    <xf numFmtId="0" fontId="28" fillId="4" borderId="68" xfId="0" applyNumberFormat="1" applyFont="1" applyFill="1" applyBorder="1" applyAlignment="1">
      <alignment horizontal="center" wrapText="1"/>
    </xf>
    <xf numFmtId="0" fontId="28" fillId="4" borderId="49" xfId="0" applyNumberFormat="1" applyFont="1" applyFill="1" applyBorder="1" applyAlignment="1">
      <alignment horizontal="center" vertical="center"/>
    </xf>
    <xf numFmtId="0" fontId="28" fillId="4" borderId="45" xfId="0" applyNumberFormat="1" applyFont="1" applyFill="1" applyBorder="1" applyAlignment="1">
      <alignment horizontal="center" vertical="center" wrapText="1"/>
    </xf>
    <xf numFmtId="0" fontId="28" fillId="4" borderId="49" xfId="0" applyNumberFormat="1" applyFont="1" applyFill="1" applyBorder="1" applyAlignment="1">
      <alignment horizontal="center" vertical="center" wrapText="1"/>
    </xf>
    <xf numFmtId="0" fontId="28" fillId="4" borderId="43" xfId="0" applyNumberFormat="1" applyFont="1" applyFill="1" applyBorder="1" applyAlignment="1">
      <alignment horizontal="center" vertical="center" wrapText="1"/>
    </xf>
    <xf numFmtId="0" fontId="28" fillId="3" borderId="46" xfId="0" applyNumberFormat="1" applyFont="1" applyFill="1" applyBorder="1" applyAlignment="1">
      <alignment horizontal="center" vertical="center" wrapText="1"/>
    </xf>
    <xf numFmtId="0" fontId="35" fillId="4" borderId="43" xfId="0" applyNumberFormat="1" applyFont="1" applyFill="1" applyBorder="1" applyAlignment="1">
      <alignment horizontal="center" wrapText="1"/>
    </xf>
    <xf numFmtId="0" fontId="35" fillId="4" borderId="45" xfId="0" applyNumberFormat="1" applyFont="1" applyFill="1" applyBorder="1" applyAlignment="1">
      <alignment horizontal="center" wrapText="1"/>
    </xf>
    <xf numFmtId="0" fontId="35" fillId="4" borderId="45" xfId="0" applyNumberFormat="1" applyFont="1" applyFill="1" applyBorder="1" applyAlignment="1">
      <alignment horizontal="center"/>
    </xf>
    <xf numFmtId="0" fontId="35" fillId="4" borderId="49" xfId="0" applyNumberFormat="1" applyFont="1" applyFill="1" applyBorder="1" applyAlignment="1">
      <alignment horizontal="center"/>
    </xf>
    <xf numFmtId="0" fontId="35" fillId="4" borderId="46" xfId="0" applyNumberFormat="1" applyFont="1" applyFill="1" applyBorder="1" applyAlignment="1">
      <alignment horizontal="center"/>
    </xf>
    <xf numFmtId="0" fontId="28" fillId="8" borderId="44" xfId="0" applyNumberFormat="1" applyFont="1" applyFill="1" applyBorder="1" applyAlignment="1">
      <alignment horizontal="center" wrapText="1"/>
    </xf>
    <xf numFmtId="0" fontId="30" fillId="10" borderId="67" xfId="0" applyNumberFormat="1" applyFont="1" applyFill="1" applyBorder="1" applyAlignment="1">
      <alignment horizontal="center"/>
    </xf>
    <xf numFmtId="0" fontId="28" fillId="11" borderId="101" xfId="0" applyFont="1" applyFill="1" applyBorder="1" applyAlignment="1">
      <alignment horizontal="left" vertical="center" wrapText="1"/>
    </xf>
    <xf numFmtId="0" fontId="31" fillId="11" borderId="46" xfId="0" applyNumberFormat="1" applyFont="1" applyFill="1" applyBorder="1" applyAlignment="1">
      <alignment horizontal="center" wrapText="1"/>
    </xf>
    <xf numFmtId="0" fontId="28" fillId="8" borderId="31" xfId="0" applyNumberFormat="1" applyFont="1" applyFill="1" applyBorder="1" applyAlignment="1">
      <alignment horizontal="center"/>
    </xf>
    <xf numFmtId="0" fontId="28" fillId="8" borderId="33" xfId="0" applyNumberFormat="1" applyFont="1" applyFill="1" applyBorder="1" applyAlignment="1">
      <alignment horizontal="center"/>
    </xf>
    <xf numFmtId="0" fontId="28" fillId="8" borderId="35" xfId="0" applyNumberFormat="1" applyFont="1" applyFill="1" applyBorder="1" applyAlignment="1">
      <alignment horizontal="center"/>
    </xf>
    <xf numFmtId="0" fontId="28" fillId="8" borderId="74" xfId="0" applyNumberFormat="1" applyFont="1" applyFill="1" applyBorder="1" applyAlignment="1">
      <alignment horizontal="center" wrapText="1"/>
    </xf>
    <xf numFmtId="0" fontId="30" fillId="10" borderId="43" xfId="0" applyNumberFormat="1" applyFont="1" applyFill="1" applyBorder="1" applyAlignment="1">
      <alignment horizontal="center"/>
    </xf>
    <xf numFmtId="0" fontId="31" fillId="7" borderId="49" xfId="0" applyNumberFormat="1" applyFont="1" applyFill="1" applyBorder="1" applyAlignment="1">
      <alignment horizontal="center"/>
    </xf>
    <xf numFmtId="0" fontId="28" fillId="0" borderId="75" xfId="0" applyNumberFormat="1" applyFont="1" applyBorder="1" applyAlignment="1">
      <alignment horizontal="center" wrapText="1"/>
    </xf>
    <xf numFmtId="0" fontId="28" fillId="0" borderId="81" xfId="0" applyNumberFormat="1" applyFont="1" applyBorder="1" applyAlignment="1">
      <alignment horizontal="center" vertical="center"/>
    </xf>
    <xf numFmtId="0" fontId="28" fillId="0" borderId="73" xfId="0" applyNumberFormat="1" applyFont="1" applyBorder="1" applyAlignment="1">
      <alignment horizontal="center" vertical="center"/>
    </xf>
    <xf numFmtId="0" fontId="28" fillId="0" borderId="75" xfId="0" applyNumberFormat="1" applyFont="1" applyBorder="1" applyAlignment="1">
      <alignment horizontal="center" vertical="center"/>
    </xf>
    <xf numFmtId="0" fontId="28" fillId="0" borderId="79" xfId="0" applyNumberFormat="1" applyFont="1" applyBorder="1" applyAlignment="1">
      <alignment horizontal="center" vertical="center"/>
    </xf>
    <xf numFmtId="0" fontId="28" fillId="0" borderId="78" xfId="0" applyNumberFormat="1" applyFont="1" applyBorder="1" applyAlignment="1">
      <alignment horizontal="center" vertical="center"/>
    </xf>
    <xf numFmtId="0" fontId="28" fillId="0" borderId="73" xfId="0" applyNumberFormat="1" applyFont="1" applyBorder="1" applyAlignment="1">
      <alignment horizontal="center" vertical="center" wrapText="1"/>
    </xf>
    <xf numFmtId="0" fontId="28" fillId="0" borderId="79" xfId="0" applyNumberFormat="1" applyFont="1" applyBorder="1" applyAlignment="1">
      <alignment horizontal="center" vertical="center" wrapText="1"/>
    </xf>
    <xf numFmtId="0" fontId="28" fillId="0" borderId="78" xfId="0" applyNumberFormat="1" applyFont="1" applyBorder="1" applyAlignment="1">
      <alignment horizontal="center" vertical="center" wrapText="1"/>
    </xf>
    <xf numFmtId="0" fontId="28" fillId="4" borderId="73" xfId="0" applyNumberFormat="1" applyFont="1" applyFill="1" applyBorder="1" applyAlignment="1">
      <alignment horizontal="center" vertical="center" wrapText="1"/>
    </xf>
    <xf numFmtId="0" fontId="28" fillId="3" borderId="77" xfId="0" applyNumberFormat="1" applyFont="1" applyFill="1" applyBorder="1" applyAlignment="1">
      <alignment horizontal="center" wrapText="1"/>
    </xf>
    <xf numFmtId="0" fontId="35" fillId="4" borderId="73" xfId="0" applyNumberFormat="1" applyFont="1" applyFill="1" applyBorder="1" applyAlignment="1">
      <alignment horizontal="center" wrapText="1"/>
    </xf>
    <xf numFmtId="0" fontId="35" fillId="0" borderId="73" xfId="0" applyNumberFormat="1" applyFont="1" applyBorder="1" applyAlignment="1">
      <alignment horizontal="center" wrapText="1"/>
    </xf>
    <xf numFmtId="0" fontId="35" fillId="0" borderId="79" xfId="0" applyNumberFormat="1" applyFont="1" applyBorder="1" applyAlignment="1">
      <alignment horizontal="center" wrapText="1"/>
    </xf>
    <xf numFmtId="0" fontId="35" fillId="0" borderId="78" xfId="0" applyNumberFormat="1" applyFont="1" applyBorder="1" applyAlignment="1">
      <alignment horizontal="center" wrapText="1"/>
    </xf>
    <xf numFmtId="0" fontId="35" fillId="0" borderId="78" xfId="0" applyNumberFormat="1" applyFont="1" applyBorder="1" applyAlignment="1">
      <alignment horizontal="center"/>
    </xf>
    <xf numFmtId="0" fontId="35" fillId="10" borderId="73" xfId="0" applyNumberFormat="1" applyFont="1" applyFill="1" applyBorder="1" applyAlignment="1">
      <alignment horizontal="center" wrapText="1"/>
    </xf>
    <xf numFmtId="0" fontId="28" fillId="8" borderId="73" xfId="0" applyNumberFormat="1" applyFont="1" applyFill="1" applyBorder="1" applyAlignment="1">
      <alignment horizontal="center"/>
    </xf>
    <xf numFmtId="0" fontId="28" fillId="8" borderId="79" xfId="0" applyNumberFormat="1" applyFont="1" applyFill="1" applyBorder="1" applyAlignment="1">
      <alignment horizontal="center"/>
    </xf>
    <xf numFmtId="0" fontId="28" fillId="8" borderId="75" xfId="0" applyNumberFormat="1" applyFont="1" applyFill="1" applyBorder="1" applyAlignment="1">
      <alignment horizontal="center" wrapText="1"/>
    </xf>
    <xf numFmtId="0" fontId="36" fillId="0" borderId="62" xfId="0" applyNumberFormat="1" applyFont="1" applyBorder="1" applyAlignment="1">
      <alignment horizontal="center" vertical="center"/>
    </xf>
    <xf numFmtId="0" fontId="28" fillId="5" borderId="56" xfId="0" applyNumberFormat="1" applyFont="1" applyFill="1" applyBorder="1" applyAlignment="1">
      <alignment horizontal="center" wrapText="1"/>
    </xf>
    <xf numFmtId="0" fontId="28" fillId="5" borderId="57" xfId="0" applyNumberFormat="1" applyFont="1" applyFill="1" applyBorder="1" applyAlignment="1">
      <alignment horizontal="center" vertical="center"/>
    </xf>
    <xf numFmtId="0" fontId="28" fillId="5" borderId="5" xfId="0" applyNumberFormat="1" applyFont="1" applyFill="1" applyBorder="1" applyAlignment="1">
      <alignment horizontal="center" vertical="center" wrapText="1"/>
    </xf>
    <xf numFmtId="0" fontId="28" fillId="5" borderId="6" xfId="0" applyNumberFormat="1" applyFont="1" applyFill="1" applyBorder="1" applyAlignment="1">
      <alignment horizontal="center" vertical="center" wrapText="1"/>
    </xf>
    <xf numFmtId="0" fontId="28" fillId="5" borderId="57" xfId="0" applyNumberFormat="1" applyFont="1" applyFill="1" applyBorder="1" applyAlignment="1">
      <alignment horizontal="center" vertical="center" wrapText="1"/>
    </xf>
    <xf numFmtId="0" fontId="28" fillId="3" borderId="8" xfId="0" applyNumberFormat="1" applyFont="1" applyFill="1" applyBorder="1" applyAlignment="1">
      <alignment horizontal="center" wrapText="1"/>
    </xf>
    <xf numFmtId="0" fontId="35" fillId="6" borderId="5" xfId="0" applyNumberFormat="1" applyFont="1" applyFill="1" applyBorder="1" applyAlignment="1">
      <alignment horizontal="center" wrapText="1"/>
    </xf>
    <xf numFmtId="0" fontId="35" fillId="5" borderId="5" xfId="0" applyNumberFormat="1" applyFont="1" applyFill="1" applyBorder="1" applyAlignment="1">
      <alignment horizontal="center" wrapText="1"/>
    </xf>
    <xf numFmtId="0" fontId="35" fillId="5" borderId="6" xfId="0" applyNumberFormat="1" applyFont="1" applyFill="1" applyBorder="1" applyAlignment="1">
      <alignment horizontal="center" wrapText="1"/>
    </xf>
    <xf numFmtId="0" fontId="35" fillId="5" borderId="57" xfId="0" applyNumberFormat="1" applyFont="1" applyFill="1" applyBorder="1" applyAlignment="1">
      <alignment horizontal="center" wrapText="1"/>
    </xf>
    <xf numFmtId="0" fontId="35" fillId="5" borderId="5" xfId="0" applyNumberFormat="1" applyFont="1" applyFill="1" applyBorder="1" applyAlignment="1">
      <alignment horizontal="center"/>
    </xf>
    <xf numFmtId="0" fontId="35" fillId="5" borderId="6" xfId="0" applyNumberFormat="1" applyFont="1" applyFill="1" applyBorder="1" applyAlignment="1">
      <alignment horizontal="center"/>
    </xf>
    <xf numFmtId="0" fontId="35" fillId="5" borderId="57" xfId="0" applyNumberFormat="1" applyFont="1" applyFill="1" applyBorder="1" applyAlignment="1">
      <alignment horizontal="center"/>
    </xf>
    <xf numFmtId="0" fontId="36" fillId="5" borderId="11" xfId="0" applyNumberFormat="1" applyFont="1" applyFill="1" applyBorder="1" applyAlignment="1">
      <alignment horizontal="center" vertical="center"/>
    </xf>
    <xf numFmtId="0" fontId="14" fillId="12" borderId="67" xfId="0" applyNumberFormat="1" applyFont="1" applyFill="1" applyBorder="1" applyAlignment="1">
      <alignment vertical="center" wrapText="1"/>
    </xf>
    <xf numFmtId="0" fontId="28" fillId="12" borderId="26" xfId="0" applyNumberFormat="1" applyFont="1" applyFill="1" applyBorder="1" applyAlignment="1">
      <alignment horizontal="center" vertical="center"/>
    </xf>
    <xf numFmtId="0" fontId="28" fillId="12" borderId="67" xfId="0" applyNumberFormat="1" applyFont="1" applyFill="1" applyBorder="1" applyAlignment="1">
      <alignment horizontal="center" vertical="center" wrapText="1"/>
    </xf>
    <xf numFmtId="0" fontId="28" fillId="12" borderId="69" xfId="0" applyNumberFormat="1" applyFont="1" applyFill="1" applyBorder="1" applyAlignment="1">
      <alignment horizontal="center" vertical="center" wrapText="1"/>
    </xf>
    <xf numFmtId="0" fontId="28" fillId="12" borderId="26" xfId="0" applyNumberFormat="1" applyFont="1" applyFill="1" applyBorder="1" applyAlignment="1">
      <alignment horizontal="center" vertical="center" wrapText="1"/>
    </xf>
    <xf numFmtId="0" fontId="35" fillId="12" borderId="67" xfId="0" applyNumberFormat="1" applyFont="1" applyFill="1" applyBorder="1" applyAlignment="1">
      <alignment horizontal="center" wrapText="1"/>
    </xf>
    <xf numFmtId="0" fontId="35" fillId="12" borderId="69" xfId="0" applyNumberFormat="1" applyFont="1" applyFill="1" applyBorder="1" applyAlignment="1">
      <alignment horizontal="center" wrapText="1"/>
    </xf>
    <xf numFmtId="0" fontId="35" fillId="12" borderId="26" xfId="0" applyNumberFormat="1" applyFont="1" applyFill="1" applyBorder="1" applyAlignment="1">
      <alignment horizontal="center" wrapText="1"/>
    </xf>
    <xf numFmtId="0" fontId="35" fillId="12" borderId="67" xfId="0" applyNumberFormat="1" applyFont="1" applyFill="1" applyBorder="1" applyAlignment="1">
      <alignment horizontal="center"/>
    </xf>
    <xf numFmtId="0" fontId="35" fillId="12" borderId="69" xfId="0" applyNumberFormat="1" applyFont="1" applyFill="1" applyBorder="1" applyAlignment="1">
      <alignment horizontal="center"/>
    </xf>
    <xf numFmtId="0" fontId="35" fillId="12" borderId="26" xfId="0" applyNumberFormat="1" applyFont="1" applyFill="1" applyBorder="1" applyAlignment="1">
      <alignment horizontal="center"/>
    </xf>
    <xf numFmtId="0" fontId="35" fillId="4" borderId="67" xfId="0" applyNumberFormat="1" applyFont="1" applyFill="1" applyBorder="1" applyAlignment="1">
      <alignment horizontal="center"/>
    </xf>
    <xf numFmtId="0" fontId="28" fillId="8" borderId="37" xfId="0" applyNumberFormat="1" applyFont="1" applyFill="1" applyBorder="1" applyAlignment="1">
      <alignment horizontal="center"/>
    </xf>
    <xf numFmtId="0" fontId="28" fillId="8" borderId="39" xfId="0" applyNumberFormat="1" applyFont="1" applyFill="1" applyBorder="1" applyAlignment="1">
      <alignment horizontal="center"/>
    </xf>
    <xf numFmtId="0" fontId="28" fillId="8" borderId="40" xfId="0" applyNumberFormat="1" applyFont="1" applyFill="1" applyBorder="1" applyAlignment="1">
      <alignment horizontal="center"/>
    </xf>
    <xf numFmtId="0" fontId="28" fillId="8" borderId="84" xfId="0" applyNumberFormat="1" applyFont="1" applyFill="1" applyBorder="1" applyAlignment="1">
      <alignment horizontal="center" wrapText="1"/>
    </xf>
    <xf numFmtId="0" fontId="14" fillId="12" borderId="43" xfId="0" applyNumberFormat="1" applyFont="1" applyFill="1" applyBorder="1" applyAlignment="1">
      <alignment vertical="center" wrapText="1"/>
    </xf>
    <xf numFmtId="0" fontId="28" fillId="12" borderId="42" xfId="0" applyNumberFormat="1" applyFont="1" applyFill="1" applyBorder="1" applyAlignment="1">
      <alignment horizontal="center" vertical="center"/>
    </xf>
    <xf numFmtId="0" fontId="28" fillId="12" borderId="43" xfId="0" applyNumberFormat="1" applyFont="1" applyFill="1" applyBorder="1" applyAlignment="1">
      <alignment horizontal="center" vertical="center"/>
    </xf>
    <xf numFmtId="0" fontId="28" fillId="12" borderId="44" xfId="0" applyNumberFormat="1" applyFont="1" applyFill="1" applyBorder="1" applyAlignment="1">
      <alignment horizontal="center" vertical="center"/>
    </xf>
    <xf numFmtId="0" fontId="28" fillId="12" borderId="45" xfId="0" applyNumberFormat="1" applyFont="1" applyFill="1" applyBorder="1" applyAlignment="1">
      <alignment horizontal="center" vertical="center"/>
    </xf>
    <xf numFmtId="0" fontId="28" fillId="12" borderId="49" xfId="0" applyNumberFormat="1" applyFont="1" applyFill="1" applyBorder="1" applyAlignment="1">
      <alignment horizontal="center" vertical="center"/>
    </xf>
    <xf numFmtId="0" fontId="28" fillId="12" borderId="43" xfId="0" applyNumberFormat="1" applyFont="1" applyFill="1" applyBorder="1" applyAlignment="1">
      <alignment horizontal="center" vertical="center" wrapText="1"/>
    </xf>
    <xf numFmtId="0" fontId="28" fillId="12" borderId="45" xfId="0" applyNumberFormat="1" applyFont="1" applyFill="1" applyBorder="1" applyAlignment="1">
      <alignment horizontal="center" vertical="center" wrapText="1"/>
    </xf>
    <xf numFmtId="0" fontId="28" fillId="12" borderId="49" xfId="0" applyNumberFormat="1" applyFont="1" applyFill="1" applyBorder="1" applyAlignment="1">
      <alignment horizontal="center" vertical="center" wrapText="1"/>
    </xf>
    <xf numFmtId="0" fontId="35" fillId="12" borderId="43" xfId="0" applyNumberFormat="1" applyFont="1" applyFill="1" applyBorder="1" applyAlignment="1">
      <alignment horizontal="center" wrapText="1"/>
    </xf>
    <xf numFmtId="0" fontId="35" fillId="12" borderId="45" xfId="0" applyNumberFormat="1" applyFont="1" applyFill="1" applyBorder="1" applyAlignment="1">
      <alignment horizontal="center" wrapText="1"/>
    </xf>
    <xf numFmtId="0" fontId="35" fillId="12" borderId="49" xfId="0" applyNumberFormat="1" applyFont="1" applyFill="1" applyBorder="1" applyAlignment="1">
      <alignment horizontal="center" wrapText="1"/>
    </xf>
    <xf numFmtId="0" fontId="35" fillId="12" borderId="43" xfId="0" applyNumberFormat="1" applyFont="1" applyFill="1" applyBorder="1" applyAlignment="1">
      <alignment horizontal="center"/>
    </xf>
    <xf numFmtId="0" fontId="35" fillId="12" borderId="45" xfId="0" applyNumberFormat="1" applyFont="1" applyFill="1" applyBorder="1" applyAlignment="1">
      <alignment horizontal="center"/>
    </xf>
    <xf numFmtId="0" fontId="35" fillId="12" borderId="49" xfId="0" applyNumberFormat="1" applyFont="1" applyFill="1" applyBorder="1" applyAlignment="1">
      <alignment horizontal="center"/>
    </xf>
    <xf numFmtId="0" fontId="28" fillId="4" borderId="43" xfId="0" applyNumberFormat="1" applyFont="1" applyFill="1" applyBorder="1" applyAlignment="1">
      <alignment horizontal="center" wrapText="1"/>
    </xf>
    <xf numFmtId="0" fontId="35" fillId="4" borderId="73" xfId="0" applyNumberFormat="1" applyFont="1" applyFill="1" applyBorder="1" applyAlignment="1">
      <alignment horizontal="center"/>
    </xf>
    <xf numFmtId="0" fontId="28" fillId="8" borderId="58" xfId="0" applyNumberFormat="1" applyFont="1" applyFill="1" applyBorder="1" applyAlignment="1">
      <alignment horizontal="center"/>
    </xf>
    <xf numFmtId="0" fontId="28" fillId="8" borderId="59" xfId="0" applyNumberFormat="1" applyFont="1" applyFill="1" applyBorder="1" applyAlignment="1">
      <alignment horizontal="center"/>
    </xf>
    <xf numFmtId="0" fontId="28" fillId="8" borderId="60" xfId="0" applyNumberFormat="1" applyFont="1" applyFill="1" applyBorder="1" applyAlignment="1">
      <alignment horizontal="center"/>
    </xf>
    <xf numFmtId="0" fontId="28" fillId="8" borderId="61" xfId="0" applyNumberFormat="1" applyFont="1" applyFill="1" applyBorder="1" applyAlignment="1">
      <alignment horizontal="center" wrapText="1"/>
    </xf>
    <xf numFmtId="0" fontId="27" fillId="12" borderId="76" xfId="0" applyNumberFormat="1" applyFont="1" applyFill="1" applyBorder="1" applyAlignment="1">
      <alignment horizontal="left" vertical="top" wrapText="1"/>
    </xf>
    <xf numFmtId="0" fontId="14" fillId="12" borderId="58" xfId="0" applyNumberFormat="1" applyFont="1" applyFill="1" applyBorder="1" applyAlignment="1">
      <alignment vertical="center" wrapText="1"/>
    </xf>
    <xf numFmtId="0" fontId="24" fillId="12" borderId="58" xfId="0" applyNumberFormat="1" applyFont="1" applyFill="1" applyBorder="1" applyAlignment="1">
      <alignment horizontal="left" vertical="center" wrapText="1"/>
    </xf>
    <xf numFmtId="0" fontId="28" fillId="12" borderId="60" xfId="0" applyNumberFormat="1" applyFont="1" applyFill="1" applyBorder="1" applyAlignment="1">
      <alignment horizontal="center" vertical="center"/>
    </xf>
    <xf numFmtId="0" fontId="28" fillId="12" borderId="58" xfId="0" applyNumberFormat="1" applyFont="1" applyFill="1" applyBorder="1" applyAlignment="1">
      <alignment horizontal="center" vertical="center"/>
    </xf>
    <xf numFmtId="0" fontId="28" fillId="12" borderId="61" xfId="0" applyNumberFormat="1" applyFont="1" applyFill="1" applyBorder="1" applyAlignment="1">
      <alignment horizontal="center" vertical="center"/>
    </xf>
    <xf numFmtId="0" fontId="28" fillId="12" borderId="59" xfId="0" applyNumberFormat="1" applyFont="1" applyFill="1" applyBorder="1" applyAlignment="1">
      <alignment horizontal="center" vertical="center"/>
    </xf>
    <xf numFmtId="0" fontId="28" fillId="12" borderId="76" xfId="0" applyNumberFormat="1" applyFont="1" applyFill="1" applyBorder="1" applyAlignment="1">
      <alignment horizontal="center" vertical="center"/>
    </xf>
    <xf numFmtId="0" fontId="28" fillId="12" borderId="58" xfId="0" applyNumberFormat="1" applyFont="1" applyFill="1" applyBorder="1" applyAlignment="1">
      <alignment horizontal="center" vertical="center" wrapText="1"/>
    </xf>
    <xf numFmtId="0" fontId="28" fillId="12" borderId="59" xfId="0" applyNumberFormat="1" applyFont="1" applyFill="1" applyBorder="1" applyAlignment="1">
      <alignment horizontal="center" vertical="center" wrapText="1"/>
    </xf>
    <xf numFmtId="0" fontId="28" fillId="12" borderId="76" xfId="0" applyNumberFormat="1" applyFont="1" applyFill="1" applyBorder="1" applyAlignment="1">
      <alignment horizontal="center" vertical="center" wrapText="1"/>
    </xf>
    <xf numFmtId="0" fontId="28" fillId="3" borderId="83" xfId="0" applyNumberFormat="1" applyFont="1" applyFill="1" applyBorder="1" applyAlignment="1">
      <alignment horizontal="center" wrapText="1"/>
    </xf>
    <xf numFmtId="0" fontId="28" fillId="3" borderId="76" xfId="0" applyNumberFormat="1" applyFont="1" applyFill="1" applyBorder="1" applyAlignment="1">
      <alignment horizontal="center" wrapText="1"/>
    </xf>
    <xf numFmtId="0" fontId="29" fillId="12" borderId="31" xfId="0" applyNumberFormat="1" applyFont="1" applyFill="1" applyBorder="1" applyAlignment="1">
      <alignment horizontal="center" wrapText="1"/>
    </xf>
    <xf numFmtId="0" fontId="30" fillId="12" borderId="30" xfId="0" applyNumberFormat="1" applyFont="1" applyFill="1" applyBorder="1" applyAlignment="1">
      <alignment horizontal="center" wrapText="1"/>
    </xf>
    <xf numFmtId="0" fontId="30" fillId="12" borderId="30" xfId="0" applyNumberFormat="1" applyFont="1" applyFill="1" applyBorder="1" applyAlignment="1">
      <alignment horizontal="center"/>
    </xf>
    <xf numFmtId="0" fontId="35" fillId="4" borderId="58" xfId="0" applyNumberFormat="1" applyFont="1" applyFill="1" applyBorder="1" applyAlignment="1">
      <alignment horizontal="center"/>
    </xf>
    <xf numFmtId="0" fontId="28" fillId="5" borderId="44" xfId="0" applyNumberFormat="1" applyFont="1" applyFill="1" applyBorder="1" applyAlignment="1">
      <alignment horizontal="center" wrapText="1"/>
    </xf>
    <xf numFmtId="0" fontId="35" fillId="5" borderId="8" xfId="0" applyNumberFormat="1" applyFont="1" applyFill="1" applyBorder="1" applyAlignment="1">
      <alignment horizontal="center"/>
    </xf>
    <xf numFmtId="0" fontId="14" fillId="0" borderId="67" xfId="0" applyNumberFormat="1" applyFont="1" applyBorder="1" applyAlignment="1">
      <alignment vertical="center" wrapText="1"/>
    </xf>
    <xf numFmtId="0" fontId="28" fillId="0" borderId="4" xfId="0" applyNumberFormat="1" applyFont="1" applyBorder="1" applyAlignment="1">
      <alignment horizontal="center" vertical="center"/>
    </xf>
    <xf numFmtId="0" fontId="28" fillId="0" borderId="5" xfId="0" applyNumberFormat="1" applyFont="1" applyBorder="1" applyAlignment="1">
      <alignment horizontal="center" vertical="center"/>
    </xf>
    <xf numFmtId="0" fontId="28" fillId="0" borderId="56" xfId="0" applyNumberFormat="1" applyFont="1" applyBorder="1" applyAlignment="1">
      <alignment horizontal="center" vertical="center"/>
    </xf>
    <xf numFmtId="0" fontId="28" fillId="0" borderId="6" xfId="0" applyNumberFormat="1" applyFont="1" applyBorder="1" applyAlignment="1">
      <alignment horizontal="center" vertical="center"/>
    </xf>
    <xf numFmtId="0" fontId="24" fillId="0" borderId="57" xfId="0" applyNumberFormat="1" applyFont="1" applyBorder="1" applyAlignment="1">
      <alignment horizontal="center" vertical="center"/>
    </xf>
    <xf numFmtId="0" fontId="24" fillId="0" borderId="5" xfId="0" applyNumberFormat="1" applyFont="1" applyBorder="1" applyAlignment="1">
      <alignment horizontal="center" vertical="center"/>
    </xf>
    <xf numFmtId="0" fontId="24" fillId="0" borderId="5" xfId="0" applyNumberFormat="1" applyFont="1" applyBorder="1" applyAlignment="1">
      <alignment horizontal="center" vertical="center" wrapText="1"/>
    </xf>
    <xf numFmtId="0" fontId="24" fillId="0" borderId="6" xfId="0" applyNumberFormat="1" applyFont="1" applyBorder="1" applyAlignment="1">
      <alignment horizontal="center" vertical="center" wrapText="1"/>
    </xf>
    <xf numFmtId="0" fontId="24" fillId="0" borderId="57" xfId="0" applyNumberFormat="1" applyFont="1" applyBorder="1" applyAlignment="1">
      <alignment horizontal="center" vertical="center" wrapText="1"/>
    </xf>
    <xf numFmtId="0" fontId="29" fillId="4" borderId="5" xfId="0" applyNumberFormat="1" applyFont="1" applyFill="1" applyBorder="1" applyAlignment="1">
      <alignment horizontal="center" wrapText="1"/>
    </xf>
    <xf numFmtId="0" fontId="29" fillId="0" borderId="5" xfId="0" applyNumberFormat="1" applyFont="1" applyBorder="1" applyAlignment="1">
      <alignment horizontal="center" wrapText="1"/>
    </xf>
    <xf numFmtId="0" fontId="30" fillId="0" borderId="6" xfId="0" applyNumberFormat="1" applyFont="1" applyBorder="1" applyAlignment="1">
      <alignment horizontal="center" wrapText="1"/>
    </xf>
    <xf numFmtId="0" fontId="30" fillId="0" borderId="57" xfId="0" applyNumberFormat="1" applyFont="1" applyBorder="1" applyAlignment="1">
      <alignment horizontal="center" wrapText="1"/>
    </xf>
    <xf numFmtId="0" fontId="30" fillId="0" borderId="5" xfId="0" applyNumberFormat="1" applyFont="1" applyBorder="1" applyAlignment="1">
      <alignment horizontal="center" wrapText="1"/>
    </xf>
    <xf numFmtId="0" fontId="30" fillId="0" borderId="5" xfId="0" applyNumberFormat="1" applyFont="1" applyBorder="1" applyAlignment="1">
      <alignment horizontal="center"/>
    </xf>
    <xf numFmtId="0" fontId="30" fillId="0" borderId="6" xfId="0" applyNumberFormat="1" applyFont="1" applyBorder="1" applyAlignment="1">
      <alignment horizontal="center"/>
    </xf>
    <xf numFmtId="0" fontId="30" fillId="0" borderId="57" xfId="0" applyNumberFormat="1" applyFont="1" applyBorder="1" applyAlignment="1">
      <alignment horizontal="center"/>
    </xf>
    <xf numFmtId="0" fontId="30" fillId="0" borderId="4" xfId="0" applyNumberFormat="1" applyFont="1" applyBorder="1" applyAlignment="1">
      <alignment horizontal="center"/>
    </xf>
    <xf numFmtId="0" fontId="30" fillId="4" borderId="5" xfId="0" applyNumberFormat="1" applyFont="1" applyFill="1" applyBorder="1" applyAlignment="1">
      <alignment horizontal="center"/>
    </xf>
    <xf numFmtId="0" fontId="30" fillId="4" borderId="6" xfId="0" applyNumberFormat="1" applyFont="1" applyFill="1" applyBorder="1" applyAlignment="1">
      <alignment horizontal="center"/>
    </xf>
    <xf numFmtId="0" fontId="35" fillId="0" borderId="37" xfId="0" applyNumberFormat="1" applyFont="1" applyBorder="1" applyAlignment="1">
      <alignment horizontal="center"/>
    </xf>
    <xf numFmtId="0" fontId="36" fillId="0" borderId="80" xfId="0" applyNumberFormat="1" applyFont="1" applyBorder="1" applyAlignment="1">
      <alignment horizontal="center" vertical="center"/>
    </xf>
    <xf numFmtId="0" fontId="46" fillId="5" borderId="4" xfId="0" applyNumberFormat="1" applyFont="1" applyFill="1" applyBorder="1" applyAlignment="1">
      <alignment horizontal="left" vertical="top" wrapText="1"/>
    </xf>
    <xf numFmtId="0" fontId="47" fillId="5" borderId="56" xfId="0" applyNumberFormat="1" applyFont="1" applyFill="1" applyBorder="1" applyAlignment="1">
      <alignment horizontal="center" vertical="center" wrapText="1"/>
    </xf>
    <xf numFmtId="0" fontId="47" fillId="5" borderId="5" xfId="0" applyNumberFormat="1" applyFont="1" applyFill="1" applyBorder="1" applyAlignment="1">
      <alignment horizontal="left" vertical="center" wrapText="1"/>
    </xf>
    <xf numFmtId="0" fontId="28" fillId="5" borderId="6" xfId="0" applyNumberFormat="1" applyFont="1" applyFill="1" applyBorder="1" applyAlignment="1">
      <alignment horizontal="center" wrapText="1"/>
    </xf>
    <xf numFmtId="0" fontId="28" fillId="5" borderId="57" xfId="0" applyNumberFormat="1" applyFont="1" applyFill="1" applyBorder="1" applyAlignment="1">
      <alignment horizontal="center" wrapText="1"/>
    </xf>
    <xf numFmtId="0" fontId="28" fillId="5" borderId="4" xfId="0" applyNumberFormat="1" applyFont="1" applyFill="1" applyBorder="1" applyAlignment="1">
      <alignment horizontal="center" wrapText="1"/>
    </xf>
    <xf numFmtId="0" fontId="28" fillId="3" borderId="6" xfId="0" applyNumberFormat="1" applyFont="1" applyFill="1" applyBorder="1" applyAlignment="1">
      <alignment horizontal="center" wrapText="1"/>
    </xf>
    <xf numFmtId="0" fontId="28" fillId="6" borderId="5" xfId="0" applyNumberFormat="1" applyFont="1" applyFill="1" applyBorder="1" applyAlignment="1">
      <alignment horizontal="center" wrapText="1"/>
    </xf>
    <xf numFmtId="0" fontId="28" fillId="5" borderId="8" xfId="0" applyNumberFormat="1" applyFont="1" applyFill="1" applyBorder="1" applyAlignment="1">
      <alignment horizontal="center"/>
    </xf>
    <xf numFmtId="0" fontId="28" fillId="5" borderId="38" xfId="0" applyNumberFormat="1" applyFont="1" applyFill="1" applyBorder="1" applyAlignment="1">
      <alignment horizontal="center"/>
    </xf>
    <xf numFmtId="0" fontId="28" fillId="5" borderId="37" xfId="0" applyNumberFormat="1" applyFont="1" applyFill="1" applyBorder="1" applyAlignment="1">
      <alignment horizontal="center"/>
    </xf>
    <xf numFmtId="0" fontId="28" fillId="5" borderId="1" xfId="0" applyNumberFormat="1" applyFont="1" applyFill="1" applyBorder="1" applyAlignment="1">
      <alignment horizontal="center"/>
    </xf>
    <xf numFmtId="0" fontId="28" fillId="5" borderId="39" xfId="0" applyNumberFormat="1" applyFont="1" applyFill="1" applyBorder="1" applyAlignment="1">
      <alignment horizontal="center"/>
    </xf>
    <xf numFmtId="0" fontId="28" fillId="5" borderId="40" xfId="0" applyNumberFormat="1" applyFont="1" applyFill="1" applyBorder="1" applyAlignment="1">
      <alignment horizontal="center"/>
    </xf>
    <xf numFmtId="0" fontId="28" fillId="5" borderId="84" xfId="0" applyNumberFormat="1" applyFont="1" applyFill="1" applyBorder="1" applyAlignment="1">
      <alignment horizontal="center" wrapText="1"/>
    </xf>
    <xf numFmtId="0" fontId="36" fillId="5" borderId="80" xfId="0" applyNumberFormat="1" applyFont="1" applyFill="1" applyBorder="1" applyAlignment="1">
      <alignment horizontal="center" vertical="center"/>
    </xf>
    <xf numFmtId="0" fontId="36" fillId="5" borderId="41" xfId="0" applyNumberFormat="1" applyFont="1" applyFill="1" applyBorder="1" applyAlignment="1">
      <alignment horizontal="center" vertical="center"/>
    </xf>
    <xf numFmtId="0" fontId="46" fillId="0" borderId="43" xfId="0" applyNumberFormat="1" applyFont="1" applyBorder="1" applyAlignment="1">
      <alignment horizontal="left" vertical="center" wrapText="1"/>
    </xf>
    <xf numFmtId="0" fontId="36" fillId="0" borderId="43" xfId="0" applyNumberFormat="1" applyFont="1" applyBorder="1" applyAlignment="1">
      <alignment vertical="center" wrapText="1"/>
    </xf>
    <xf numFmtId="0" fontId="28" fillId="0" borderId="43" xfId="0" applyNumberFormat="1" applyFont="1" applyBorder="1" applyAlignment="1">
      <alignment horizontal="left" vertical="center" wrapText="1"/>
    </xf>
    <xf numFmtId="0" fontId="34" fillId="4" borderId="67" xfId="0" applyNumberFormat="1" applyFont="1" applyFill="1" applyBorder="1" applyAlignment="1">
      <alignment horizontal="center" vertical="center" wrapText="1"/>
    </xf>
    <xf numFmtId="0" fontId="31" fillId="3" borderId="69" xfId="0" applyNumberFormat="1" applyFont="1" applyFill="1" applyBorder="1" applyAlignment="1">
      <alignment horizontal="center" wrapText="1"/>
    </xf>
    <xf numFmtId="0" fontId="29" fillId="0" borderId="46" xfId="0" applyNumberFormat="1" applyFont="1" applyBorder="1" applyAlignment="1">
      <alignment horizontal="center"/>
    </xf>
    <xf numFmtId="0" fontId="28" fillId="0" borderId="28" xfId="0" applyNumberFormat="1" applyFont="1" applyBorder="1" applyAlignment="1">
      <alignment horizontal="center"/>
    </xf>
    <xf numFmtId="0" fontId="46" fillId="0" borderId="43" xfId="0" applyNumberFormat="1" applyFont="1" applyBorder="1" applyAlignment="1">
      <alignment horizontal="left" vertical="top" wrapText="1"/>
    </xf>
    <xf numFmtId="0" fontId="35" fillId="3" borderId="79" xfId="0" applyNumberFormat="1" applyFont="1" applyFill="1" applyBorder="1" applyAlignment="1">
      <alignment horizontal="center" wrapText="1"/>
    </xf>
    <xf numFmtId="0" fontId="46" fillId="0" borderId="73" xfId="0" applyNumberFormat="1" applyFont="1" applyBorder="1" applyAlignment="1">
      <alignment horizontal="left" vertical="top" wrapText="1"/>
    </xf>
    <xf numFmtId="0" fontId="36" fillId="0" borderId="73" xfId="0" applyNumberFormat="1" applyFont="1" applyBorder="1" applyAlignment="1">
      <alignment vertical="center" wrapText="1"/>
    </xf>
    <xf numFmtId="0" fontId="28" fillId="0" borderId="73" xfId="0" applyNumberFormat="1" applyFont="1" applyBorder="1" applyAlignment="1">
      <alignment horizontal="left" vertical="center" wrapText="1"/>
    </xf>
    <xf numFmtId="0" fontId="45" fillId="3" borderId="79" xfId="0" applyNumberFormat="1" applyFont="1" applyFill="1" applyBorder="1" applyAlignment="1">
      <alignment horizontal="center" vertical="center" textRotation="90"/>
    </xf>
    <xf numFmtId="0" fontId="29" fillId="0" borderId="79" xfId="0" applyNumberFormat="1" applyFont="1" applyBorder="1" applyAlignment="1">
      <alignment horizontal="center"/>
    </xf>
    <xf numFmtId="0" fontId="29" fillId="0" borderId="77" xfId="0" applyNumberFormat="1" applyFont="1" applyBorder="1" applyAlignment="1">
      <alignment horizontal="center"/>
    </xf>
    <xf numFmtId="0" fontId="29" fillId="0" borderId="60" xfId="0" applyNumberFormat="1" applyFont="1" applyBorder="1" applyAlignment="1">
      <alignment horizontal="center"/>
    </xf>
    <xf numFmtId="0" fontId="29" fillId="0" borderId="58" xfId="0" applyNumberFormat="1" applyFont="1" applyBorder="1" applyAlignment="1">
      <alignment horizontal="center"/>
    </xf>
    <xf numFmtId="0" fontId="29" fillId="4" borderId="58" xfId="0" applyNumberFormat="1" applyFont="1" applyFill="1" applyBorder="1" applyAlignment="1">
      <alignment horizontal="center"/>
    </xf>
    <xf numFmtId="0" fontId="36" fillId="0" borderId="82" xfId="0" applyNumberFormat="1" applyFont="1" applyBorder="1" applyAlignment="1">
      <alignment horizontal="center" vertical="center"/>
    </xf>
    <xf numFmtId="0" fontId="24" fillId="5" borderId="8" xfId="0" applyNumberFormat="1" applyFont="1" applyFill="1" applyBorder="1" applyAlignment="1">
      <alignment horizontal="center"/>
    </xf>
    <xf numFmtId="0" fontId="35" fillId="3" borderId="69" xfId="0" applyNumberFormat="1" applyFont="1" applyFill="1" applyBorder="1" applyAlignment="1">
      <alignment horizontal="center" wrapText="1"/>
    </xf>
    <xf numFmtId="0" fontId="29" fillId="4" borderId="20" xfId="0" applyNumberFormat="1" applyFont="1" applyFill="1" applyBorder="1" applyAlignment="1">
      <alignment horizontal="center"/>
    </xf>
    <xf numFmtId="0" fontId="29" fillId="4" borderId="67" xfId="0" applyNumberFormat="1" applyFont="1" applyFill="1" applyBorder="1" applyAlignment="1">
      <alignment horizontal="center"/>
    </xf>
    <xf numFmtId="0" fontId="34" fillId="4" borderId="28" xfId="0" applyNumberFormat="1" applyFont="1" applyFill="1" applyBorder="1" applyAlignment="1">
      <alignment horizontal="center"/>
    </xf>
    <xf numFmtId="0" fontId="36" fillId="5" borderId="72" xfId="0" applyNumberFormat="1" applyFont="1" applyFill="1" applyBorder="1" applyAlignment="1">
      <alignment horizontal="center" vertical="center"/>
    </xf>
    <xf numFmtId="0" fontId="36" fillId="5" borderId="71" xfId="0" applyNumberFormat="1" applyFont="1" applyFill="1" applyBorder="1" applyAlignment="1">
      <alignment horizontal="center" vertical="center"/>
    </xf>
    <xf numFmtId="0" fontId="27" fillId="5" borderId="67" xfId="0" applyNumberFormat="1" applyFont="1" applyFill="1" applyBorder="1" applyAlignment="1">
      <alignment horizontal="left" vertical="top" wrapText="1"/>
    </xf>
    <xf numFmtId="0" fontId="15" fillId="5" borderId="61" xfId="0" applyNumberFormat="1" applyFont="1" applyFill="1" applyBorder="1" applyAlignment="1">
      <alignment horizontal="center" vertical="center" wrapText="1"/>
    </xf>
    <xf numFmtId="0" fontId="24" fillId="5" borderId="67" xfId="0" applyNumberFormat="1" applyFont="1" applyFill="1" applyBorder="1" applyAlignment="1">
      <alignment horizontal="left" vertical="center" wrapText="1"/>
    </xf>
    <xf numFmtId="0" fontId="24" fillId="5" borderId="68" xfId="0" applyNumberFormat="1" applyFont="1" applyFill="1" applyBorder="1" applyAlignment="1">
      <alignment horizontal="center" wrapText="1"/>
    </xf>
    <xf numFmtId="0" fontId="9" fillId="5" borderId="25" xfId="0" applyNumberFormat="1" applyFont="1" applyFill="1" applyBorder="1" applyAlignment="1">
      <alignment horizontal="center"/>
    </xf>
    <xf numFmtId="0" fontId="9" fillId="5" borderId="67" xfId="0" applyNumberFormat="1" applyFont="1" applyFill="1" applyBorder="1" applyAlignment="1">
      <alignment horizontal="center"/>
    </xf>
    <xf numFmtId="0" fontId="9" fillId="5" borderId="69" xfId="0" applyNumberFormat="1" applyFont="1" applyFill="1" applyBorder="1" applyAlignment="1">
      <alignment horizontal="center"/>
    </xf>
    <xf numFmtId="0" fontId="9" fillId="5" borderId="26" xfId="0" applyNumberFormat="1" applyFont="1" applyFill="1" applyBorder="1" applyAlignment="1">
      <alignment horizontal="center"/>
    </xf>
    <xf numFmtId="0" fontId="9" fillId="5" borderId="67" xfId="0" applyNumberFormat="1" applyFont="1" applyFill="1" applyBorder="1" applyAlignment="1">
      <alignment horizontal="center" wrapText="1"/>
    </xf>
    <xf numFmtId="0" fontId="9" fillId="5" borderId="69" xfId="0" applyNumberFormat="1" applyFont="1" applyFill="1" applyBorder="1" applyAlignment="1">
      <alignment horizontal="center" wrapText="1"/>
    </xf>
    <xf numFmtId="0" fontId="9" fillId="5" borderId="26" xfId="0" applyNumberFormat="1" applyFont="1" applyFill="1" applyBorder="1" applyAlignment="1">
      <alignment horizontal="center" wrapText="1"/>
    </xf>
    <xf numFmtId="0" fontId="24" fillId="5" borderId="69" xfId="0" applyNumberFormat="1" applyFont="1" applyFill="1" applyBorder="1" applyAlignment="1">
      <alignment horizontal="center" wrapText="1"/>
    </xf>
    <xf numFmtId="0" fontId="24" fillId="5" borderId="26" xfId="0" applyNumberFormat="1" applyFont="1" applyFill="1" applyBorder="1" applyAlignment="1">
      <alignment horizontal="center" wrapText="1"/>
    </xf>
    <xf numFmtId="0" fontId="24" fillId="5" borderId="69" xfId="0" applyNumberFormat="1" applyFont="1" applyFill="1" applyBorder="1" applyAlignment="1">
      <alignment horizontal="center"/>
    </xf>
    <xf numFmtId="0" fontId="24" fillId="5" borderId="26" xfId="0" applyNumberFormat="1" applyFont="1" applyFill="1" applyBorder="1" applyAlignment="1">
      <alignment horizontal="center"/>
    </xf>
    <xf numFmtId="0" fontId="28" fillId="5" borderId="26" xfId="0" applyNumberFormat="1" applyFont="1" applyFill="1" applyBorder="1" applyAlignment="1">
      <alignment horizontal="center"/>
    </xf>
    <xf numFmtId="0" fontId="28" fillId="5" borderId="58" xfId="0" applyNumberFormat="1" applyFont="1" applyFill="1" applyBorder="1" applyAlignment="1">
      <alignment horizontal="center"/>
    </xf>
    <xf numFmtId="0" fontId="28" fillId="5" borderId="59" xfId="0" applyNumberFormat="1" applyFont="1" applyFill="1" applyBorder="1" applyAlignment="1">
      <alignment horizontal="center"/>
    </xf>
    <xf numFmtId="0" fontId="28" fillId="5" borderId="60" xfId="0" applyNumberFormat="1" applyFont="1" applyFill="1" applyBorder="1" applyAlignment="1">
      <alignment horizontal="center"/>
    </xf>
    <xf numFmtId="0" fontId="28" fillId="5" borderId="61" xfId="0" applyNumberFormat="1" applyFont="1" applyFill="1" applyBorder="1" applyAlignment="1">
      <alignment horizontal="center" wrapText="1"/>
    </xf>
    <xf numFmtId="0" fontId="28" fillId="0" borderId="43" xfId="0" applyNumberFormat="1" applyFont="1" applyBorder="1" applyAlignment="1">
      <alignment horizontal="center" wrapText="1"/>
    </xf>
    <xf numFmtId="0" fontId="45" fillId="3" borderId="43" xfId="0" applyNumberFormat="1" applyFont="1" applyFill="1" applyBorder="1" applyAlignment="1">
      <alignment horizontal="center" vertical="center" textRotation="90"/>
    </xf>
    <xf numFmtId="0" fontId="28" fillId="3" borderId="43" xfId="0" applyNumberFormat="1" applyFont="1" applyFill="1" applyBorder="1" applyAlignment="1">
      <alignment horizontal="center" wrapText="1"/>
    </xf>
    <xf numFmtId="0" fontId="35" fillId="25" borderId="43" xfId="0" applyNumberFormat="1" applyFont="1" applyFill="1" applyBorder="1" applyAlignment="1">
      <alignment horizontal="center"/>
    </xf>
    <xf numFmtId="0" fontId="22" fillId="0" borderId="37" xfId="0" applyNumberFormat="1" applyFont="1" applyBorder="1" applyAlignment="1">
      <alignment horizontal="center" vertical="center" textRotation="90" wrapText="1"/>
    </xf>
    <xf numFmtId="0" fontId="2" fillId="8" borderId="40" xfId="0" applyNumberFormat="1" applyFont="1" applyFill="1" applyBorder="1" applyAlignment="1">
      <alignment horizontal="center" vertical="center"/>
    </xf>
    <xf numFmtId="0" fontId="2" fillId="3" borderId="39" xfId="0" applyNumberFormat="1" applyFont="1" applyFill="1" applyBorder="1" applyAlignment="1">
      <alignment horizontal="center" vertical="center"/>
    </xf>
    <xf numFmtId="0" fontId="2" fillId="3" borderId="38" xfId="0" applyNumberFormat="1" applyFont="1" applyFill="1" applyBorder="1" applyAlignment="1">
      <alignment horizontal="center" vertical="center"/>
    </xf>
    <xf numFmtId="0" fontId="2" fillId="8" borderId="84" xfId="0" applyNumberFormat="1" applyFont="1" applyFill="1" applyBorder="1" applyAlignment="1">
      <alignment horizontal="center" vertical="center"/>
    </xf>
    <xf numFmtId="0" fontId="2" fillId="8" borderId="37" xfId="0" applyNumberFormat="1" applyFont="1" applyFill="1" applyBorder="1" applyAlignment="1">
      <alignment horizontal="center" vertical="center"/>
    </xf>
    <xf numFmtId="0" fontId="2" fillId="8" borderId="39" xfId="0" applyNumberFormat="1" applyFont="1" applyFill="1" applyBorder="1" applyAlignment="1">
      <alignment horizontal="center" vertical="center"/>
    </xf>
    <xf numFmtId="0" fontId="36" fillId="8" borderId="80" xfId="0" applyNumberFormat="1" applyFont="1" applyFill="1" applyBorder="1" applyAlignment="1">
      <alignment horizontal="center" vertical="center"/>
    </xf>
    <xf numFmtId="0" fontId="36" fillId="8" borderId="41" xfId="0" applyNumberFormat="1" applyFont="1" applyFill="1" applyBorder="1" applyAlignment="1">
      <alignment horizontal="center" vertical="center"/>
    </xf>
    <xf numFmtId="0" fontId="19" fillId="15" borderId="20" xfId="0" applyNumberFormat="1" applyFont="1" applyFill="1" applyBorder="1" applyAlignment="1">
      <alignment horizontal="center" vertical="center"/>
    </xf>
    <xf numFmtId="0" fontId="19" fillId="15" borderId="31" xfId="0" applyNumberFormat="1" applyFont="1" applyFill="1" applyBorder="1" applyAlignment="1">
      <alignment horizontal="center" vertical="center"/>
    </xf>
    <xf numFmtId="0" fontId="24" fillId="15" borderId="43" xfId="0" applyNumberFormat="1" applyFont="1" applyFill="1" applyBorder="1"/>
    <xf numFmtId="0" fontId="25" fillId="15" borderId="31" xfId="0" applyNumberFormat="1" applyFont="1" applyFill="1" applyBorder="1" applyAlignment="1">
      <alignment horizontal="center" vertical="center" textRotation="90"/>
    </xf>
    <xf numFmtId="0" fontId="14" fillId="6" borderId="12" xfId="0" applyNumberFormat="1" applyFont="1" applyFill="1" applyBorder="1" applyAlignment="1">
      <alignment horizontal="center" vertical="center" textRotation="90" wrapText="1"/>
    </xf>
    <xf numFmtId="0" fontId="26" fillId="6" borderId="5" xfId="0" applyNumberFormat="1" applyFont="1" applyFill="1" applyBorder="1" applyAlignment="1">
      <alignment horizontal="left" vertical="top" wrapText="1"/>
    </xf>
    <xf numFmtId="0" fontId="15" fillId="6" borderId="7" xfId="0" applyNumberFormat="1" applyFont="1" applyFill="1" applyBorder="1" applyAlignment="1">
      <alignment horizontal="center" vertical="center" textRotation="90" wrapText="1"/>
    </xf>
    <xf numFmtId="0" fontId="23" fillId="6" borderId="4" xfId="0" applyNumberFormat="1" applyFont="1" applyFill="1" applyBorder="1" applyAlignment="1">
      <alignment horizontal="center" vertical="center" textRotation="90"/>
    </xf>
    <xf numFmtId="0" fontId="23" fillId="6" borderId="5" xfId="0" applyNumberFormat="1" applyFont="1" applyFill="1" applyBorder="1" applyAlignment="1">
      <alignment horizontal="center" vertical="center" textRotation="90"/>
    </xf>
    <xf numFmtId="0" fontId="23" fillId="6" borderId="56" xfId="0" applyNumberFormat="1" applyFont="1" applyFill="1" applyBorder="1" applyAlignment="1">
      <alignment horizontal="center" vertical="center" textRotation="90"/>
    </xf>
    <xf numFmtId="0" fontId="23" fillId="6" borderId="6" xfId="0" applyNumberFormat="1" applyFont="1" applyFill="1" applyBorder="1" applyAlignment="1">
      <alignment horizontal="center" vertical="center" textRotation="90"/>
    </xf>
    <xf numFmtId="0" fontId="23" fillId="6" borderId="57" xfId="0" applyNumberFormat="1" applyFont="1" applyFill="1" applyBorder="1" applyAlignment="1">
      <alignment horizontal="center" vertical="center" textRotation="90"/>
    </xf>
    <xf numFmtId="0" fontId="30" fillId="3" borderId="6" xfId="0" applyNumberFormat="1" applyFont="1" applyFill="1" applyBorder="1" applyAlignment="1">
      <alignment horizontal="center" wrapText="1"/>
    </xf>
    <xf numFmtId="0" fontId="23" fillId="3" borderId="57" xfId="0" applyNumberFormat="1" applyFont="1" applyFill="1" applyBorder="1" applyAlignment="1">
      <alignment horizontal="center" vertical="center" textRotation="90"/>
    </xf>
    <xf numFmtId="0" fontId="45" fillId="6" borderId="6" xfId="0" applyNumberFormat="1" applyFont="1" applyFill="1" applyBorder="1" applyAlignment="1">
      <alignment horizontal="center" vertical="center" textRotation="90"/>
    </xf>
    <xf numFmtId="0" fontId="45" fillId="6" borderId="57" xfId="0" applyNumberFormat="1" applyFont="1" applyFill="1" applyBorder="1" applyAlignment="1">
      <alignment horizontal="center" vertical="center" textRotation="90"/>
    </xf>
    <xf numFmtId="0" fontId="45" fillId="15" borderId="5" xfId="0" applyNumberFormat="1" applyFont="1" applyFill="1" applyBorder="1" applyAlignment="1">
      <alignment horizontal="center" vertical="center" textRotation="90"/>
    </xf>
    <xf numFmtId="0" fontId="45" fillId="6" borderId="56" xfId="0" applyNumberFormat="1" applyFont="1" applyFill="1" applyBorder="1" applyAlignment="1">
      <alignment horizontal="center" vertical="center" textRotation="90"/>
    </xf>
    <xf numFmtId="0" fontId="45" fillId="6" borderId="4" xfId="0" applyNumberFormat="1" applyFont="1" applyFill="1" applyBorder="1" applyAlignment="1">
      <alignment horizontal="center" vertical="center" textRotation="90"/>
    </xf>
    <xf numFmtId="0" fontId="45" fillId="6" borderId="56" xfId="0" applyNumberFormat="1" applyFont="1" applyFill="1" applyBorder="1" applyAlignment="1">
      <alignment horizontal="center" vertical="center" textRotation="90" wrapText="1"/>
    </xf>
    <xf numFmtId="0" fontId="36" fillId="6" borderId="11" xfId="0" applyNumberFormat="1" applyFont="1" applyFill="1" applyBorder="1" applyAlignment="1">
      <alignment horizontal="center" textRotation="90"/>
    </xf>
    <xf numFmtId="0" fontId="10" fillId="6" borderId="8" xfId="0" applyNumberFormat="1" applyFont="1" applyFill="1" applyBorder="1" applyAlignment="1">
      <alignment horizontal="center" textRotation="90"/>
    </xf>
    <xf numFmtId="0" fontId="18" fillId="6" borderId="11" xfId="0" applyNumberFormat="1" applyFont="1" applyFill="1" applyBorder="1" applyAlignment="1">
      <alignment horizontal="center" textRotation="90"/>
    </xf>
    <xf numFmtId="0" fontId="27" fillId="12" borderId="20" xfId="0" applyNumberFormat="1" applyFont="1" applyFill="1" applyBorder="1" applyAlignment="1">
      <alignment horizontal="left" vertical="top" wrapText="1"/>
    </xf>
    <xf numFmtId="0" fontId="14" fillId="12" borderId="20" xfId="0" applyNumberFormat="1" applyFont="1" applyFill="1" applyBorder="1" applyAlignment="1">
      <alignment vertical="center" wrapText="1"/>
    </xf>
    <xf numFmtId="0" fontId="24" fillId="12" borderId="20" xfId="0" applyNumberFormat="1" applyFont="1" applyFill="1" applyBorder="1" applyAlignment="1">
      <alignment horizontal="left" vertical="center" wrapText="1"/>
    </xf>
    <xf numFmtId="0" fontId="28" fillId="12" borderId="24" xfId="0" applyNumberFormat="1" applyFont="1" applyFill="1" applyBorder="1" applyAlignment="1">
      <alignment horizontal="center" vertical="center"/>
    </xf>
    <xf numFmtId="0" fontId="28" fillId="12" borderId="20" xfId="0" applyNumberFormat="1" applyFont="1" applyFill="1" applyBorder="1" applyAlignment="1">
      <alignment horizontal="center" vertical="center"/>
    </xf>
    <xf numFmtId="0" fontId="28" fillId="12" borderId="63" xfId="0" applyNumberFormat="1" applyFont="1" applyFill="1" applyBorder="1" applyAlignment="1">
      <alignment horizontal="center" vertical="center"/>
    </xf>
    <xf numFmtId="0" fontId="28" fillId="12" borderId="22" xfId="0" applyNumberFormat="1" applyFont="1" applyFill="1" applyBorder="1" applyAlignment="1">
      <alignment horizontal="center" vertical="center"/>
    </xf>
    <xf numFmtId="0" fontId="28" fillId="12" borderId="19" xfId="0" applyNumberFormat="1" applyFont="1" applyFill="1" applyBorder="1" applyAlignment="1">
      <alignment horizontal="center" vertical="center"/>
    </xf>
    <xf numFmtId="0" fontId="28" fillId="12" borderId="20" xfId="0" applyNumberFormat="1" applyFont="1" applyFill="1" applyBorder="1" applyAlignment="1">
      <alignment horizontal="center" vertical="center" wrapText="1"/>
    </xf>
    <xf numFmtId="0" fontId="28" fillId="12" borderId="22" xfId="0" applyNumberFormat="1" applyFont="1" applyFill="1" applyBorder="1" applyAlignment="1">
      <alignment horizontal="center" vertical="center" wrapText="1"/>
    </xf>
    <xf numFmtId="0" fontId="28" fillId="12" borderId="19" xfId="0" applyNumberFormat="1" applyFont="1" applyFill="1" applyBorder="1" applyAlignment="1">
      <alignment horizontal="center" vertical="center" wrapText="1"/>
    </xf>
    <xf numFmtId="0" fontId="30" fillId="3" borderId="22" xfId="0" applyNumberFormat="1" applyFont="1" applyFill="1" applyBorder="1" applyAlignment="1">
      <alignment horizontal="center" wrapText="1"/>
    </xf>
    <xf numFmtId="0" fontId="35" fillId="15" borderId="67" xfId="0" applyNumberFormat="1" applyFont="1" applyFill="1" applyBorder="1" applyAlignment="1">
      <alignment horizontal="center"/>
    </xf>
    <xf numFmtId="0" fontId="28" fillId="0" borderId="67" xfId="0" applyNumberFormat="1" applyFont="1" applyBorder="1" applyAlignment="1">
      <alignment horizontal="center"/>
    </xf>
    <xf numFmtId="0" fontId="28" fillId="0" borderId="69" xfId="0" applyNumberFormat="1" applyFont="1" applyBorder="1" applyAlignment="1">
      <alignment horizontal="center"/>
    </xf>
    <xf numFmtId="0" fontId="28" fillId="0" borderId="25" xfId="0" applyNumberFormat="1" applyFont="1" applyBorder="1" applyAlignment="1">
      <alignment horizontal="center"/>
    </xf>
    <xf numFmtId="0" fontId="27" fillId="12" borderId="38" xfId="0" applyNumberFormat="1" applyFont="1" applyFill="1" applyBorder="1" applyAlignment="1">
      <alignment horizontal="left" vertical="top" wrapText="1"/>
    </xf>
    <xf numFmtId="0" fontId="14" fillId="12" borderId="37" xfId="0" applyNumberFormat="1" applyFont="1" applyFill="1" applyBorder="1" applyAlignment="1">
      <alignment vertical="center" wrapText="1"/>
    </xf>
    <xf numFmtId="0" fontId="24" fillId="12" borderId="37" xfId="0" applyNumberFormat="1" applyFont="1" applyFill="1" applyBorder="1" applyAlignment="1">
      <alignment horizontal="left" vertical="center" wrapText="1"/>
    </xf>
    <xf numFmtId="0" fontId="28" fillId="12" borderId="40" xfId="0" applyNumberFormat="1" applyFont="1" applyFill="1" applyBorder="1" applyAlignment="1">
      <alignment horizontal="center" vertical="center"/>
    </xf>
    <xf numFmtId="0" fontId="28" fillId="12" borderId="37" xfId="0" applyNumberFormat="1" applyFont="1" applyFill="1" applyBorder="1" applyAlignment="1">
      <alignment horizontal="center" vertical="center"/>
    </xf>
    <xf numFmtId="0" fontId="28" fillId="12" borderId="84" xfId="0" applyNumberFormat="1" applyFont="1" applyFill="1" applyBorder="1" applyAlignment="1">
      <alignment horizontal="center" vertical="center"/>
    </xf>
    <xf numFmtId="0" fontId="28" fillId="12" borderId="39" xfId="0" applyNumberFormat="1" applyFont="1" applyFill="1" applyBorder="1" applyAlignment="1">
      <alignment horizontal="center" vertical="center"/>
    </xf>
    <xf numFmtId="0" fontId="28" fillId="12" borderId="38" xfId="0" applyNumberFormat="1" applyFont="1" applyFill="1" applyBorder="1" applyAlignment="1">
      <alignment horizontal="center" vertical="center"/>
    </xf>
    <xf numFmtId="0" fontId="28" fillId="12" borderId="37" xfId="0" applyNumberFormat="1" applyFont="1" applyFill="1" applyBorder="1" applyAlignment="1">
      <alignment horizontal="center" vertical="center" wrapText="1"/>
    </xf>
    <xf numFmtId="0" fontId="28" fillId="12" borderId="39" xfId="0" applyNumberFormat="1" applyFont="1" applyFill="1" applyBorder="1" applyAlignment="1">
      <alignment horizontal="center" vertical="center" wrapText="1"/>
    </xf>
    <xf numFmtId="0" fontId="28" fillId="12" borderId="38" xfId="0" applyNumberFormat="1" applyFont="1" applyFill="1" applyBorder="1" applyAlignment="1">
      <alignment horizontal="center" vertical="center" wrapText="1"/>
    </xf>
    <xf numFmtId="0" fontId="24" fillId="5" borderId="30" xfId="0" applyNumberFormat="1" applyFont="1" applyFill="1" applyBorder="1" applyAlignment="1">
      <alignment horizontal="center"/>
    </xf>
    <xf numFmtId="0" fontId="24" fillId="5" borderId="31" xfId="0" applyNumberFormat="1" applyFont="1" applyFill="1" applyBorder="1" applyAlignment="1">
      <alignment horizontal="center"/>
    </xf>
    <xf numFmtId="0" fontId="15" fillId="0" borderId="31" xfId="0" applyNumberFormat="1" applyFont="1" applyBorder="1" applyAlignment="1">
      <alignment horizontal="left" vertical="center" wrapText="1"/>
    </xf>
    <xf numFmtId="0" fontId="29" fillId="0" borderId="35" xfId="0" applyNumberFormat="1" applyFont="1" applyBorder="1" applyAlignment="1">
      <alignment horizontal="center"/>
    </xf>
    <xf numFmtId="0" fontId="29" fillId="0" borderId="31" xfId="0" applyNumberFormat="1" applyFont="1" applyBorder="1" applyAlignment="1">
      <alignment horizontal="center"/>
    </xf>
    <xf numFmtId="0" fontId="29" fillId="0" borderId="74" xfId="0" applyNumberFormat="1" applyFont="1" applyBorder="1" applyAlignment="1">
      <alignment horizontal="center"/>
    </xf>
    <xf numFmtId="0" fontId="29" fillId="0" borderId="33" xfId="0" applyNumberFormat="1" applyFont="1" applyBorder="1" applyAlignment="1">
      <alignment horizontal="center"/>
    </xf>
    <xf numFmtId="0" fontId="29" fillId="0" borderId="30" xfId="0" applyNumberFormat="1" applyFont="1" applyBorder="1" applyAlignment="1">
      <alignment horizontal="center"/>
    </xf>
    <xf numFmtId="0" fontId="29" fillId="0" borderId="31" xfId="0" applyNumberFormat="1" applyFont="1" applyBorder="1" applyAlignment="1">
      <alignment horizontal="center" wrapText="1"/>
    </xf>
    <xf numFmtId="0" fontId="29" fillId="0" borderId="33" xfId="0" applyNumberFormat="1" applyFont="1" applyBorder="1" applyAlignment="1">
      <alignment horizontal="center" wrapText="1"/>
    </xf>
    <xf numFmtId="0" fontId="29" fillId="0" borderId="30" xfId="0" applyNumberFormat="1" applyFont="1" applyBorder="1" applyAlignment="1">
      <alignment horizontal="center" wrapText="1"/>
    </xf>
    <xf numFmtId="0" fontId="29" fillId="4" borderId="31" xfId="0" applyNumberFormat="1" applyFont="1" applyFill="1" applyBorder="1" applyAlignment="1">
      <alignment horizontal="center" wrapText="1"/>
    </xf>
    <xf numFmtId="0" fontId="15" fillId="0" borderId="11" xfId="0" applyNumberFormat="1" applyFont="1" applyBorder="1" applyAlignment="1">
      <alignment horizontal="center" vertical="center"/>
    </xf>
    <xf numFmtId="0" fontId="15" fillId="21" borderId="11" xfId="0" applyNumberFormat="1" applyFont="1" applyFill="1" applyBorder="1" applyAlignment="1">
      <alignment horizontal="center" vertical="center"/>
    </xf>
    <xf numFmtId="0" fontId="24" fillId="25" borderId="20" xfId="0" applyNumberFormat="1" applyFont="1" applyFill="1" applyBorder="1" applyAlignment="1">
      <alignment horizontal="center"/>
    </xf>
    <xf numFmtId="0" fontId="24" fillId="25" borderId="43" xfId="0" applyNumberFormat="1" applyFont="1" applyFill="1" applyBorder="1" applyAlignment="1">
      <alignment horizontal="center" wrapText="1"/>
    </xf>
    <xf numFmtId="0" fontId="28" fillId="15" borderId="5" xfId="0" applyNumberFormat="1" applyFont="1" applyFill="1" applyBorder="1" applyAlignment="1">
      <alignment horizontal="center"/>
    </xf>
    <xf numFmtId="0" fontId="28" fillId="6" borderId="7" xfId="0" applyNumberFormat="1" applyFont="1" applyFill="1" applyBorder="1" applyAlignment="1">
      <alignment horizontal="center"/>
    </xf>
    <xf numFmtId="0" fontId="28" fillId="6" borderId="5" xfId="0" applyNumberFormat="1" applyFont="1" applyFill="1" applyBorder="1" applyAlignment="1">
      <alignment horizontal="center"/>
    </xf>
    <xf numFmtId="0" fontId="28" fillId="6" borderId="6" xfId="0" applyNumberFormat="1" applyFont="1" applyFill="1" applyBorder="1" applyAlignment="1">
      <alignment horizontal="center"/>
    </xf>
    <xf numFmtId="0" fontId="28" fillId="6" borderId="4" xfId="0" applyNumberFormat="1" applyFont="1" applyFill="1" applyBorder="1" applyAlignment="1">
      <alignment horizontal="center"/>
    </xf>
    <xf numFmtId="0" fontId="28" fillId="6" borderId="56" xfId="0" applyNumberFormat="1" applyFont="1" applyFill="1" applyBorder="1" applyAlignment="1">
      <alignment horizontal="center" wrapText="1"/>
    </xf>
    <xf numFmtId="0" fontId="28" fillId="5" borderId="67" xfId="0" applyNumberFormat="1" applyFont="1" applyFill="1" applyBorder="1" applyAlignment="1">
      <alignment horizontal="center"/>
    </xf>
    <xf numFmtId="0" fontId="28" fillId="5" borderId="69" xfId="0" applyNumberFormat="1" applyFont="1" applyFill="1" applyBorder="1" applyAlignment="1">
      <alignment horizontal="center"/>
    </xf>
    <xf numFmtId="0" fontId="28" fillId="15" borderId="67" xfId="0" applyNumberFormat="1" applyFont="1" applyFill="1" applyBorder="1" applyAlignment="1">
      <alignment horizontal="center"/>
    </xf>
    <xf numFmtId="0" fontId="35" fillId="26" borderId="43" xfId="0" applyNumberFormat="1" applyFont="1" applyFill="1" applyBorder="1" applyAlignment="1">
      <alignment horizontal="center" wrapText="1"/>
    </xf>
    <xf numFmtId="0" fontId="46" fillId="0" borderId="67" xfId="0" applyNumberFormat="1" applyFont="1" applyBorder="1" applyAlignment="1">
      <alignment horizontal="left" vertical="top" wrapText="1"/>
    </xf>
    <xf numFmtId="0" fontId="35" fillId="0" borderId="68" xfId="0" applyNumberFormat="1" applyFont="1" applyBorder="1" applyAlignment="1">
      <alignment horizontal="center" wrapText="1"/>
    </xf>
    <xf numFmtId="0" fontId="45" fillId="3" borderId="44" xfId="0" applyNumberFormat="1" applyFont="1" applyFill="1" applyBorder="1" applyAlignment="1">
      <alignment horizontal="center" vertical="center" textRotation="90"/>
    </xf>
    <xf numFmtId="0" fontId="35" fillId="4" borderId="26" xfId="0" applyNumberFormat="1" applyFont="1" applyFill="1" applyBorder="1" applyAlignment="1">
      <alignment horizontal="center"/>
    </xf>
    <xf numFmtId="0" fontId="28" fillId="8" borderId="61" xfId="0" applyNumberFormat="1" applyFont="1" applyFill="1" applyBorder="1" applyAlignment="1">
      <alignment horizontal="center"/>
    </xf>
    <xf numFmtId="0" fontId="28" fillId="8" borderId="76" xfId="0" applyNumberFormat="1" applyFont="1" applyFill="1" applyBorder="1" applyAlignment="1">
      <alignment horizontal="center"/>
    </xf>
    <xf numFmtId="0" fontId="35" fillId="17" borderId="26" xfId="0" applyNumberFormat="1" applyFont="1" applyFill="1" applyBorder="1" applyAlignment="1">
      <alignment horizontal="center" wrapText="1"/>
    </xf>
    <xf numFmtId="0" fontId="35" fillId="17" borderId="67" xfId="0" applyNumberFormat="1" applyFont="1" applyFill="1" applyBorder="1" applyAlignment="1">
      <alignment horizontal="center" wrapText="1"/>
    </xf>
    <xf numFmtId="0" fontId="35" fillId="17" borderId="68" xfId="0" applyNumberFormat="1" applyFont="1" applyFill="1" applyBorder="1" applyAlignment="1">
      <alignment horizontal="center" wrapText="1"/>
    </xf>
    <xf numFmtId="0" fontId="36" fillId="21" borderId="71" xfId="0" applyNumberFormat="1" applyFont="1" applyFill="1" applyBorder="1" applyAlignment="1">
      <alignment horizontal="center" vertical="center"/>
    </xf>
    <xf numFmtId="0" fontId="15" fillId="21" borderId="71" xfId="0" applyNumberFormat="1" applyFont="1" applyFill="1" applyBorder="1" applyAlignment="1">
      <alignment horizontal="center" vertical="center"/>
    </xf>
    <xf numFmtId="0" fontId="15" fillId="21" borderId="27" xfId="0" applyNumberFormat="1" applyFont="1" applyFill="1" applyBorder="1" applyAlignment="1">
      <alignment horizontal="center" vertical="center"/>
    </xf>
    <xf numFmtId="0" fontId="24" fillId="11" borderId="43" xfId="0" applyNumberFormat="1" applyFont="1" applyFill="1" applyBorder="1" applyAlignment="1">
      <alignment horizontal="center"/>
    </xf>
    <xf numFmtId="0" fontId="28" fillId="0" borderId="43" xfId="0" applyNumberFormat="1" applyFont="1" applyBorder="1" applyAlignment="1">
      <alignment horizontal="center"/>
    </xf>
    <xf numFmtId="0" fontId="28" fillId="0" borderId="45" xfId="0" applyNumberFormat="1" applyFont="1" applyBorder="1" applyAlignment="1">
      <alignment horizontal="center"/>
    </xf>
    <xf numFmtId="0" fontId="28" fillId="0" borderId="49" xfId="0" applyNumberFormat="1" applyFont="1" applyBorder="1" applyAlignment="1">
      <alignment horizontal="center"/>
    </xf>
    <xf numFmtId="0" fontId="28" fillId="26" borderId="43" xfId="0" applyNumberFormat="1" applyFont="1" applyFill="1" applyBorder="1" applyAlignment="1">
      <alignment horizontal="center"/>
    </xf>
    <xf numFmtId="0" fontId="28" fillId="15" borderId="43" xfId="0" applyNumberFormat="1" applyFont="1" applyFill="1" applyBorder="1" applyAlignment="1">
      <alignment horizontal="center"/>
    </xf>
    <xf numFmtId="0" fontId="28" fillId="0" borderId="58" xfId="0" applyNumberFormat="1" applyFont="1" applyBorder="1" applyAlignment="1">
      <alignment horizontal="center"/>
    </xf>
    <xf numFmtId="0" fontId="28" fillId="0" borderId="59" xfId="0" applyNumberFormat="1" applyFont="1" applyBorder="1" applyAlignment="1">
      <alignment horizontal="center"/>
    </xf>
    <xf numFmtId="0" fontId="28" fillId="0" borderId="60" xfId="0" applyNumberFormat="1" applyFont="1" applyBorder="1" applyAlignment="1">
      <alignment horizontal="center"/>
    </xf>
    <xf numFmtId="0" fontId="28" fillId="0" borderId="61" xfId="0" applyNumberFormat="1" applyFont="1" applyBorder="1" applyAlignment="1">
      <alignment horizontal="center" wrapText="1"/>
    </xf>
    <xf numFmtId="0" fontId="9" fillId="11" borderId="43" xfId="0" applyNumberFormat="1" applyFont="1" applyFill="1" applyBorder="1" applyAlignment="1">
      <alignment horizontal="center"/>
    </xf>
    <xf numFmtId="0" fontId="9" fillId="11" borderId="45" xfId="0" applyNumberFormat="1" applyFont="1" applyFill="1" applyBorder="1" applyAlignment="1">
      <alignment horizontal="center"/>
    </xf>
    <xf numFmtId="0" fontId="9" fillId="11" borderId="49" xfId="0" applyNumberFormat="1" applyFont="1" applyFill="1" applyBorder="1" applyAlignment="1">
      <alignment horizontal="center"/>
    </xf>
    <xf numFmtId="0" fontId="9" fillId="11" borderId="49" xfId="0" applyNumberFormat="1" applyFont="1" applyFill="1" applyBorder="1" applyAlignment="1">
      <alignment horizontal="center" wrapText="1"/>
    </xf>
    <xf numFmtId="0" fontId="28" fillId="13" borderId="43" xfId="0" applyNumberFormat="1" applyFont="1" applyFill="1" applyBorder="1" applyAlignment="1">
      <alignment horizontal="center"/>
    </xf>
    <xf numFmtId="0" fontId="9" fillId="3" borderId="69" xfId="0" applyNumberFormat="1" applyFont="1" applyFill="1" applyBorder="1" applyAlignment="1">
      <alignment horizontal="center" wrapText="1"/>
    </xf>
    <xf numFmtId="0" fontId="28" fillId="4" borderId="45" xfId="0" applyNumberFormat="1" applyFont="1" applyFill="1" applyBorder="1" applyAlignment="1">
      <alignment horizontal="center"/>
    </xf>
    <xf numFmtId="0" fontId="28" fillId="4" borderId="43" xfId="0" applyNumberFormat="1" applyFont="1" applyFill="1" applyBorder="1" applyAlignment="1">
      <alignment horizontal="center"/>
    </xf>
    <xf numFmtId="0" fontId="28" fillId="4" borderId="67" xfId="0" applyNumberFormat="1" applyFont="1" applyFill="1" applyBorder="1" applyAlignment="1">
      <alignment horizontal="center"/>
    </xf>
    <xf numFmtId="0" fontId="24" fillId="26" borderId="43" xfId="0" applyNumberFormat="1" applyFont="1" applyFill="1" applyBorder="1" applyAlignment="1">
      <alignment horizontal="center"/>
    </xf>
    <xf numFmtId="0" fontId="24" fillId="0" borderId="58" xfId="0" applyNumberFormat="1" applyFont="1" applyBorder="1" applyAlignment="1">
      <alignment horizontal="center"/>
    </xf>
    <xf numFmtId="0" fontId="24" fillId="13" borderId="49" xfId="0" applyNumberFormat="1" applyFont="1" applyFill="1" applyBorder="1" applyAlignment="1">
      <alignment horizontal="center" wrapText="1"/>
    </xf>
    <xf numFmtId="0" fontId="24" fillId="13" borderId="43" xfId="0" applyNumberFormat="1" applyFont="1" applyFill="1" applyBorder="1" applyAlignment="1">
      <alignment horizontal="center" wrapText="1"/>
    </xf>
    <xf numFmtId="0" fontId="24" fillId="13" borderId="45" xfId="0" applyNumberFormat="1" applyFont="1" applyFill="1" applyBorder="1" applyAlignment="1">
      <alignment horizontal="center"/>
    </xf>
    <xf numFmtId="0" fontId="9" fillId="5" borderId="60" xfId="0" applyNumberFormat="1" applyFont="1" applyFill="1" applyBorder="1" applyAlignment="1">
      <alignment horizontal="center"/>
    </xf>
    <xf numFmtId="0" fontId="24" fillId="5" borderId="58" xfId="0" applyNumberFormat="1" applyFont="1" applyFill="1" applyBorder="1" applyAlignment="1">
      <alignment horizontal="center"/>
    </xf>
    <xf numFmtId="0" fontId="9" fillId="25" borderId="49" xfId="0" applyNumberFormat="1" applyFont="1" applyFill="1" applyBorder="1" applyAlignment="1">
      <alignment horizontal="center"/>
    </xf>
    <xf numFmtId="0" fontId="24" fillId="0" borderId="45" xfId="0" applyNumberFormat="1" applyFont="1" applyBorder="1" applyAlignment="1">
      <alignment horizontal="center" wrapText="1"/>
    </xf>
    <xf numFmtId="0" fontId="15" fillId="0" borderId="43" xfId="0" applyNumberFormat="1" applyFont="1" applyBorder="1" applyAlignment="1">
      <alignment horizontal="center" vertical="center" wrapText="1"/>
    </xf>
    <xf numFmtId="0" fontId="9" fillId="0" borderId="42" xfId="0" applyNumberFormat="1" applyFont="1" applyBorder="1" applyAlignment="1">
      <alignment horizontal="center" wrapText="1"/>
    </xf>
    <xf numFmtId="0" fontId="24" fillId="0" borderId="26" xfId="0" applyNumberFormat="1" applyFont="1" applyBorder="1" applyAlignment="1">
      <alignment horizontal="center" wrapText="1"/>
    </xf>
    <xf numFmtId="0" fontId="24" fillId="0" borderId="67" xfId="0" applyNumberFormat="1" applyFont="1" applyBorder="1" applyAlignment="1">
      <alignment horizontal="center" wrapText="1"/>
    </xf>
    <xf numFmtId="0" fontId="24" fillId="0" borderId="67" xfId="0" applyNumberFormat="1" applyFont="1" applyBorder="1" applyAlignment="1">
      <alignment horizontal="center"/>
    </xf>
    <xf numFmtId="0" fontId="24" fillId="11" borderId="67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 vertical="center" wrapText="1"/>
    </xf>
    <xf numFmtId="0" fontId="24" fillId="0" borderId="37" xfId="0" applyNumberFormat="1" applyFont="1" applyBorder="1" applyAlignment="1">
      <alignment horizontal="left" vertical="center" wrapText="1"/>
    </xf>
    <xf numFmtId="0" fontId="24" fillId="0" borderId="7" xfId="0" applyNumberFormat="1" applyFont="1" applyBorder="1" applyAlignment="1">
      <alignment horizontal="center" wrapText="1"/>
    </xf>
    <xf numFmtId="0" fontId="9" fillId="0" borderId="40" xfId="0" applyNumberFormat="1" applyFont="1" applyBorder="1" applyAlignment="1">
      <alignment horizontal="center"/>
    </xf>
    <xf numFmtId="0" fontId="9" fillId="4" borderId="38" xfId="0" applyNumberFormat="1" applyFont="1" applyFill="1" applyBorder="1" applyAlignment="1">
      <alignment horizontal="center"/>
    </xf>
    <xf numFmtId="0" fontId="9" fillId="4" borderId="37" xfId="0" applyNumberFormat="1" applyFont="1" applyFill="1" applyBorder="1" applyAlignment="1">
      <alignment horizontal="center"/>
    </xf>
    <xf numFmtId="0" fontId="9" fillId="13" borderId="37" xfId="0" applyNumberFormat="1" applyFont="1" applyFill="1" applyBorder="1" applyAlignment="1">
      <alignment horizontal="center"/>
    </xf>
    <xf numFmtId="0" fontId="9" fillId="13" borderId="39" xfId="0" applyNumberFormat="1" applyFont="1" applyFill="1" applyBorder="1" applyAlignment="1">
      <alignment horizontal="center"/>
    </xf>
    <xf numFmtId="0" fontId="9" fillId="13" borderId="38" xfId="0" applyNumberFormat="1" applyFont="1" applyFill="1" applyBorder="1" applyAlignment="1">
      <alignment horizontal="center"/>
    </xf>
    <xf numFmtId="0" fontId="9" fillId="13" borderId="37" xfId="0" applyNumberFormat="1" applyFont="1" applyFill="1" applyBorder="1" applyAlignment="1">
      <alignment horizontal="center" wrapText="1"/>
    </xf>
    <xf numFmtId="0" fontId="9" fillId="13" borderId="39" xfId="0" applyNumberFormat="1" applyFont="1" applyFill="1" applyBorder="1" applyAlignment="1">
      <alignment horizontal="center" wrapText="1"/>
    </xf>
    <xf numFmtId="0" fontId="9" fillId="13" borderId="38" xfId="0" applyNumberFormat="1" applyFont="1" applyFill="1" applyBorder="1" applyAlignment="1">
      <alignment horizontal="center" wrapText="1"/>
    </xf>
    <xf numFmtId="0" fontId="30" fillId="3" borderId="39" xfId="0" applyNumberFormat="1" applyFont="1" applyFill="1" applyBorder="1" applyAlignment="1">
      <alignment horizontal="center" wrapText="1"/>
    </xf>
    <xf numFmtId="0" fontId="9" fillId="3" borderId="38" xfId="0" applyNumberFormat="1" applyFont="1" applyFill="1" applyBorder="1" applyAlignment="1">
      <alignment horizontal="center" wrapText="1"/>
    </xf>
    <xf numFmtId="0" fontId="24" fillId="13" borderId="39" xfId="0" applyNumberFormat="1" applyFont="1" applyFill="1" applyBorder="1" applyAlignment="1">
      <alignment horizontal="center"/>
    </xf>
    <xf numFmtId="0" fontId="28" fillId="15" borderId="37" xfId="0" applyNumberFormat="1" applyFont="1" applyFill="1" applyBorder="1" applyAlignment="1">
      <alignment horizontal="center"/>
    </xf>
    <xf numFmtId="0" fontId="28" fillId="0" borderId="1" xfId="0" applyNumberFormat="1" applyFont="1" applyBorder="1" applyAlignment="1">
      <alignment horizontal="center"/>
    </xf>
    <xf numFmtId="0" fontId="28" fillId="0" borderId="37" xfId="0" applyNumberFormat="1" applyFont="1" applyBorder="1" applyAlignment="1">
      <alignment horizontal="center"/>
    </xf>
    <xf numFmtId="0" fontId="28" fillId="0" borderId="39" xfId="0" applyNumberFormat="1" applyFont="1" applyBorder="1" applyAlignment="1">
      <alignment horizontal="center"/>
    </xf>
    <xf numFmtId="0" fontId="28" fillId="0" borderId="40" xfId="0" applyNumberFormat="1" applyFont="1" applyBorder="1" applyAlignment="1">
      <alignment horizontal="center"/>
    </xf>
    <xf numFmtId="0" fontId="28" fillId="0" borderId="84" xfId="0" applyNumberFormat="1" applyFont="1" applyBorder="1" applyAlignment="1">
      <alignment horizontal="center" wrapText="1"/>
    </xf>
    <xf numFmtId="0" fontId="6" fillId="8" borderId="37" xfId="0" applyNumberFormat="1" applyFont="1" applyFill="1" applyBorder="1" applyAlignment="1">
      <alignment horizontal="center" vertical="center" textRotation="90" wrapText="1"/>
    </xf>
    <xf numFmtId="0" fontId="29" fillId="4" borderId="45" xfId="0" applyNumberFormat="1" applyFont="1" applyFill="1" applyBorder="1" applyAlignment="1">
      <alignment horizontal="center"/>
    </xf>
    <xf numFmtId="0" fontId="31" fillId="15" borderId="43" xfId="0" applyNumberFormat="1" applyFont="1" applyFill="1" applyBorder="1" applyAlignment="1">
      <alignment horizontal="center"/>
    </xf>
    <xf numFmtId="0" fontId="15" fillId="0" borderId="15" xfId="0" applyNumberFormat="1" applyFont="1" applyBorder="1" applyAlignment="1">
      <alignment horizontal="center" vertical="center"/>
    </xf>
    <xf numFmtId="0" fontId="15" fillId="16" borderId="78" xfId="0" applyNumberFormat="1" applyFont="1" applyFill="1" applyBorder="1" applyAlignment="1">
      <alignment horizontal="center" vertical="center" wrapText="1"/>
    </xf>
    <xf numFmtId="0" fontId="30" fillId="9" borderId="43" xfId="0" applyNumberFormat="1" applyFont="1" applyFill="1" applyBorder="1" applyAlignment="1">
      <alignment horizontal="center" wrapText="1"/>
    </xf>
    <xf numFmtId="0" fontId="29" fillId="16" borderId="45" xfId="0" applyNumberFormat="1" applyFont="1" applyFill="1" applyBorder="1" applyAlignment="1">
      <alignment horizontal="center"/>
    </xf>
    <xf numFmtId="0" fontId="29" fillId="16" borderId="49" xfId="0" applyNumberFormat="1" applyFont="1" applyFill="1" applyBorder="1" applyAlignment="1">
      <alignment horizontal="center"/>
    </xf>
    <xf numFmtId="0" fontId="29" fillId="16" borderId="43" xfId="0" applyNumberFormat="1" applyFont="1" applyFill="1" applyBorder="1" applyAlignment="1">
      <alignment horizontal="center"/>
    </xf>
    <xf numFmtId="0" fontId="29" fillId="16" borderId="49" xfId="0" applyNumberFormat="1" applyFont="1" applyFill="1" applyBorder="1" applyAlignment="1">
      <alignment horizontal="center" wrapText="1"/>
    </xf>
    <xf numFmtId="0" fontId="29" fillId="16" borderId="43" xfId="0" applyNumberFormat="1" applyFont="1" applyFill="1" applyBorder="1" applyAlignment="1">
      <alignment horizontal="center" wrapText="1"/>
    </xf>
    <xf numFmtId="0" fontId="29" fillId="16" borderId="45" xfId="0" applyNumberFormat="1" applyFont="1" applyFill="1" applyBorder="1" applyAlignment="1">
      <alignment horizontal="center" wrapText="1"/>
    </xf>
    <xf numFmtId="0" fontId="31" fillId="16" borderId="49" xfId="0" applyNumberFormat="1" applyFont="1" applyFill="1" applyBorder="1" applyAlignment="1">
      <alignment horizontal="center"/>
    </xf>
    <xf numFmtId="0" fontId="15" fillId="0" borderId="45" xfId="0" applyNumberFormat="1" applyFont="1" applyBorder="1" applyAlignment="1">
      <alignment horizontal="center" vertical="center"/>
    </xf>
    <xf numFmtId="0" fontId="15" fillId="0" borderId="42" xfId="0" applyNumberFormat="1" applyFont="1" applyBorder="1" applyAlignment="1">
      <alignment horizontal="center" vertical="center"/>
    </xf>
    <xf numFmtId="0" fontId="9" fillId="0" borderId="64" xfId="0" applyNumberFormat="1" applyFont="1" applyBorder="1"/>
    <xf numFmtId="0" fontId="29" fillId="15" borderId="73" xfId="0" applyNumberFormat="1" applyFont="1" applyFill="1" applyBorder="1" applyAlignment="1">
      <alignment horizontal="center"/>
    </xf>
    <xf numFmtId="0" fontId="43" fillId="15" borderId="73" xfId="0" applyNumberFormat="1" applyFont="1" applyFill="1" applyBorder="1" applyAlignment="1">
      <alignment horizontal="center"/>
    </xf>
    <xf numFmtId="0" fontId="24" fillId="15" borderId="77" xfId="0" applyNumberFormat="1" applyFont="1" applyFill="1" applyBorder="1" applyAlignment="1">
      <alignment horizontal="center"/>
    </xf>
    <xf numFmtId="0" fontId="32" fillId="0" borderId="0" xfId="0" applyNumberFormat="1" applyFont="1" applyAlignment="1">
      <alignment horizontal="center" vertical="center"/>
    </xf>
    <xf numFmtId="0" fontId="24" fillId="12" borderId="32" xfId="0" applyNumberFormat="1" applyFont="1" applyFill="1" applyBorder="1" applyAlignment="1">
      <alignment horizontal="center" wrapText="1"/>
    </xf>
    <xf numFmtId="0" fontId="30" fillId="12" borderId="74" xfId="0" applyNumberFormat="1" applyFont="1" applyFill="1" applyBorder="1" applyAlignment="1">
      <alignment horizontal="center"/>
    </xf>
    <xf numFmtId="0" fontId="30" fillId="3" borderId="33" xfId="0" applyNumberFormat="1" applyFont="1" applyFill="1" applyBorder="1" applyAlignment="1">
      <alignment horizontal="center" wrapText="1"/>
    </xf>
    <xf numFmtId="0" fontId="30" fillId="4" borderId="31" xfId="0" applyNumberFormat="1" applyFont="1" applyFill="1" applyBorder="1" applyAlignment="1">
      <alignment horizontal="center" wrapText="1"/>
    </xf>
    <xf numFmtId="0" fontId="30" fillId="12" borderId="74" xfId="0" applyNumberFormat="1" applyFont="1" applyFill="1" applyBorder="1" applyAlignment="1">
      <alignment horizontal="center" wrapText="1"/>
    </xf>
    <xf numFmtId="0" fontId="30" fillId="9" borderId="74" xfId="0" applyNumberFormat="1" applyFont="1" applyFill="1" applyBorder="1" applyAlignment="1">
      <alignment horizontal="center"/>
    </xf>
    <xf numFmtId="0" fontId="24" fillId="8" borderId="30" xfId="0" applyNumberFormat="1" applyFont="1" applyFill="1" applyBorder="1" applyAlignment="1">
      <alignment horizontal="center"/>
    </xf>
    <xf numFmtId="0" fontId="40" fillId="5" borderId="5" xfId="0" applyNumberFormat="1" applyFont="1" applyFill="1" applyBorder="1" applyAlignment="1">
      <alignment horizontal="center"/>
    </xf>
    <xf numFmtId="0" fontId="40" fillId="5" borderId="56" xfId="0" applyNumberFormat="1" applyFont="1" applyFill="1" applyBorder="1" applyAlignment="1">
      <alignment horizontal="center"/>
    </xf>
    <xf numFmtId="0" fontId="24" fillId="0" borderId="69" xfId="0" applyNumberFormat="1" applyFont="1" applyBorder="1" applyAlignment="1">
      <alignment horizontal="center" wrapText="1"/>
    </xf>
    <xf numFmtId="0" fontId="24" fillId="0" borderId="69" xfId="0" applyNumberFormat="1" applyFont="1" applyBorder="1" applyAlignment="1">
      <alignment horizontal="center"/>
    </xf>
    <xf numFmtId="0" fontId="34" fillId="7" borderId="67" xfId="0" applyNumberFormat="1" applyFont="1" applyFill="1" applyBorder="1" applyAlignment="1">
      <alignment horizontal="center"/>
    </xf>
    <xf numFmtId="0" fontId="34" fillId="15" borderId="20" xfId="0" applyNumberFormat="1" applyFont="1" applyFill="1" applyBorder="1" applyAlignment="1">
      <alignment horizontal="center"/>
    </xf>
    <xf numFmtId="0" fontId="24" fillId="4" borderId="33" xfId="0" applyNumberFormat="1" applyFont="1" applyFill="1" applyBorder="1" applyAlignment="1">
      <alignment horizontal="center"/>
    </xf>
    <xf numFmtId="0" fontId="24" fillId="10" borderId="73" xfId="0" applyNumberFormat="1" applyFont="1" applyFill="1" applyBorder="1" applyAlignment="1">
      <alignment horizontal="center"/>
    </xf>
    <xf numFmtId="0" fontId="40" fillId="8" borderId="67" xfId="0" applyNumberFormat="1" applyFont="1" applyFill="1" applyBorder="1" applyAlignment="1">
      <alignment horizontal="center"/>
    </xf>
    <xf numFmtId="0" fontId="40" fillId="8" borderId="69" xfId="0" applyNumberFormat="1" applyFont="1" applyFill="1" applyBorder="1" applyAlignment="1">
      <alignment horizontal="center"/>
    </xf>
    <xf numFmtId="0" fontId="24" fillId="8" borderId="67" xfId="0" applyNumberFormat="1" applyFont="1" applyFill="1" applyBorder="1" applyAlignment="1">
      <alignment horizontal="center" wrapText="1"/>
    </xf>
    <xf numFmtId="0" fontId="24" fillId="8" borderId="26" xfId="0" applyNumberFormat="1" applyFont="1" applyFill="1" applyBorder="1" applyAlignment="1">
      <alignment horizontal="center" wrapText="1"/>
    </xf>
    <xf numFmtId="0" fontId="40" fillId="8" borderId="67" xfId="0" applyNumberFormat="1" applyFont="1" applyFill="1" applyBorder="1" applyAlignment="1">
      <alignment horizontal="center" wrapText="1"/>
    </xf>
    <xf numFmtId="0" fontId="40" fillId="3" borderId="69" xfId="0" applyNumberFormat="1" applyFont="1" applyFill="1" applyBorder="1" applyAlignment="1">
      <alignment horizontal="center" wrapText="1"/>
    </xf>
    <xf numFmtId="0" fontId="43" fillId="4" borderId="42" xfId="0" applyNumberFormat="1" applyFont="1" applyFill="1" applyBorder="1" applyAlignment="1">
      <alignment horizontal="center"/>
    </xf>
    <xf numFmtId="0" fontId="43" fillId="4" borderId="43" xfId="0" applyNumberFormat="1" applyFont="1" applyFill="1" applyBorder="1" applyAlignment="1">
      <alignment horizontal="center"/>
    </xf>
    <xf numFmtId="0" fontId="43" fillId="4" borderId="69" xfId="0" applyNumberFormat="1" applyFont="1" applyFill="1" applyBorder="1" applyAlignment="1">
      <alignment horizontal="center"/>
    </xf>
    <xf numFmtId="0" fontId="43" fillId="4" borderId="26" xfId="0" applyNumberFormat="1" applyFont="1" applyFill="1" applyBorder="1" applyAlignment="1">
      <alignment horizontal="center"/>
    </xf>
    <xf numFmtId="0" fontId="43" fillId="4" borderId="67" xfId="0" applyNumberFormat="1" applyFont="1" applyFill="1" applyBorder="1" applyAlignment="1">
      <alignment horizontal="center"/>
    </xf>
    <xf numFmtId="0" fontId="43" fillId="4" borderId="69" xfId="0" applyNumberFormat="1" applyFont="1" applyFill="1" applyBorder="1" applyAlignment="1">
      <alignment horizontal="center" wrapText="1"/>
    </xf>
    <xf numFmtId="0" fontId="43" fillId="4" borderId="26" xfId="0" applyNumberFormat="1" applyFont="1" applyFill="1" applyBorder="1" applyAlignment="1">
      <alignment horizontal="center" wrapText="1"/>
    </xf>
    <xf numFmtId="0" fontId="43" fillId="4" borderId="67" xfId="0" applyNumberFormat="1" applyFont="1" applyFill="1" applyBorder="1" applyAlignment="1">
      <alignment horizontal="center" wrapText="1"/>
    </xf>
    <xf numFmtId="0" fontId="34" fillId="20" borderId="43" xfId="0" applyNumberFormat="1" applyFont="1" applyFill="1" applyBorder="1" applyAlignment="1">
      <alignment horizontal="center"/>
    </xf>
    <xf numFmtId="0" fontId="29" fillId="4" borderId="81" xfId="0" applyNumberFormat="1" applyFont="1" applyFill="1" applyBorder="1" applyAlignment="1">
      <alignment horizontal="center"/>
    </xf>
    <xf numFmtId="0" fontId="31" fillId="15" borderId="67" xfId="0" applyNumberFormat="1" applyFont="1" applyFill="1" applyBorder="1" applyAlignment="1">
      <alignment horizontal="center" wrapText="1"/>
    </xf>
    <xf numFmtId="0" fontId="40" fillId="4" borderId="43" xfId="0" applyNumberFormat="1" applyFont="1" applyFill="1" applyBorder="1" applyAlignment="1">
      <alignment horizontal="center"/>
    </xf>
    <xf numFmtId="0" fontId="40" fillId="4" borderId="45" xfId="0" applyNumberFormat="1" applyFont="1" applyFill="1" applyBorder="1" applyAlignment="1">
      <alignment horizontal="center"/>
    </xf>
    <xf numFmtId="0" fontId="40" fillId="4" borderId="49" xfId="0" applyNumberFormat="1" applyFont="1" applyFill="1" applyBorder="1" applyAlignment="1">
      <alignment horizontal="center"/>
    </xf>
    <xf numFmtId="0" fontId="40" fillId="4" borderId="45" xfId="0" applyNumberFormat="1" applyFont="1" applyFill="1" applyBorder="1" applyAlignment="1">
      <alignment horizontal="center" wrapText="1"/>
    </xf>
    <xf numFmtId="0" fontId="40" fillId="4" borderId="49" xfId="0" applyNumberFormat="1" applyFont="1" applyFill="1" applyBorder="1" applyAlignment="1">
      <alignment horizontal="center" wrapText="1"/>
    </xf>
    <xf numFmtId="0" fontId="9" fillId="13" borderId="58" xfId="0" applyNumberFormat="1" applyFont="1" applyFill="1" applyBorder="1" applyAlignment="1">
      <alignment horizontal="center"/>
    </xf>
    <xf numFmtId="0" fontId="24" fillId="0" borderId="42" xfId="0" applyNumberFormat="1" applyFont="1" applyBorder="1" applyAlignment="1">
      <alignment horizontal="center"/>
    </xf>
    <xf numFmtId="0" fontId="40" fillId="0" borderId="43" xfId="0" applyNumberFormat="1" applyFont="1" applyBorder="1" applyAlignment="1">
      <alignment horizontal="center"/>
    </xf>
    <xf numFmtId="0" fontId="40" fillId="0" borderId="45" xfId="0" applyNumberFormat="1" applyFont="1" applyBorder="1" applyAlignment="1">
      <alignment horizontal="center"/>
    </xf>
    <xf numFmtId="0" fontId="40" fillId="0" borderId="43" xfId="0" applyNumberFormat="1" applyFont="1" applyBorder="1" applyAlignment="1">
      <alignment horizontal="center" wrapText="1"/>
    </xf>
    <xf numFmtId="0" fontId="40" fillId="0" borderId="49" xfId="0" applyNumberFormat="1" applyFont="1" applyBorder="1" applyAlignment="1">
      <alignment horizontal="center" wrapText="1"/>
    </xf>
    <xf numFmtId="0" fontId="9" fillId="17" borderId="45" xfId="0" applyNumberFormat="1" applyFont="1" applyFill="1" applyBorder="1" applyAlignment="1">
      <alignment horizontal="center"/>
    </xf>
    <xf numFmtId="0" fontId="15" fillId="8" borderId="43" xfId="0" applyNumberFormat="1" applyFont="1" applyFill="1" applyBorder="1" applyAlignment="1">
      <alignment horizontal="center" vertical="center" wrapText="1"/>
    </xf>
    <xf numFmtId="0" fontId="40" fillId="8" borderId="26" xfId="0" applyNumberFormat="1" applyFont="1" applyFill="1" applyBorder="1" applyAlignment="1">
      <alignment horizontal="center" wrapText="1"/>
    </xf>
    <xf numFmtId="0" fontId="9" fillId="0" borderId="25" xfId="0" applyNumberFormat="1" applyFont="1" applyBorder="1" applyAlignment="1">
      <alignment horizontal="center"/>
    </xf>
    <xf numFmtId="0" fontId="24" fillId="27" borderId="67" xfId="0" applyNumberFormat="1" applyFont="1" applyFill="1" applyBorder="1" applyAlignment="1">
      <alignment horizontal="center" wrapText="1"/>
    </xf>
    <xf numFmtId="0" fontId="24" fillId="4" borderId="69" xfId="0" applyNumberFormat="1" applyFont="1" applyFill="1" applyBorder="1" applyAlignment="1">
      <alignment horizontal="center"/>
    </xf>
    <xf numFmtId="0" fontId="9" fillId="4" borderId="26" xfId="0" applyNumberFormat="1" applyFont="1" applyFill="1" applyBorder="1" applyAlignment="1">
      <alignment horizontal="center"/>
    </xf>
    <xf numFmtId="0" fontId="24" fillId="7" borderId="67" xfId="0" applyNumberFormat="1" applyFont="1" applyFill="1" applyBorder="1" applyAlignment="1">
      <alignment horizontal="center"/>
    </xf>
    <xf numFmtId="0" fontId="9" fillId="13" borderId="69" xfId="0" applyNumberFormat="1" applyFont="1" applyFill="1" applyBorder="1" applyAlignment="1">
      <alignment horizontal="center"/>
    </xf>
    <xf numFmtId="0" fontId="9" fillId="13" borderId="26" xfId="0" applyNumberFormat="1" applyFont="1" applyFill="1" applyBorder="1" applyAlignment="1">
      <alignment horizontal="center"/>
    </xf>
    <xf numFmtId="0" fontId="9" fillId="13" borderId="67" xfId="0" applyNumberFormat="1" applyFont="1" applyFill="1" applyBorder="1" applyAlignment="1">
      <alignment horizontal="center" wrapText="1"/>
    </xf>
    <xf numFmtId="0" fontId="9" fillId="13" borderId="69" xfId="0" applyNumberFormat="1" applyFont="1" applyFill="1" applyBorder="1" applyAlignment="1">
      <alignment horizontal="center" wrapText="1"/>
    </xf>
    <xf numFmtId="0" fontId="24" fillId="13" borderId="26" xfId="0" applyNumberFormat="1" applyFont="1" applyFill="1" applyBorder="1" applyAlignment="1">
      <alignment horizontal="center" wrapText="1"/>
    </xf>
    <xf numFmtId="0" fontId="24" fillId="13" borderId="67" xfId="0" applyNumberFormat="1" applyFont="1" applyFill="1" applyBorder="1" applyAlignment="1">
      <alignment horizontal="center" wrapText="1"/>
    </xf>
    <xf numFmtId="0" fontId="24" fillId="13" borderId="69" xfId="0" applyNumberFormat="1" applyFont="1" applyFill="1" applyBorder="1" applyAlignment="1">
      <alignment horizontal="center" wrapText="1"/>
    </xf>
    <xf numFmtId="0" fontId="24" fillId="11" borderId="69" xfId="0" applyNumberFormat="1" applyFont="1" applyFill="1" applyBorder="1" applyAlignment="1">
      <alignment horizontal="center"/>
    </xf>
    <xf numFmtId="0" fontId="9" fillId="11" borderId="26" xfId="0" applyNumberFormat="1" applyFont="1" applyFill="1" applyBorder="1" applyAlignment="1">
      <alignment horizontal="center"/>
    </xf>
    <xf numFmtId="0" fontId="24" fillId="13" borderId="26" xfId="0" applyNumberFormat="1" applyFont="1" applyFill="1" applyBorder="1" applyAlignment="1">
      <alignment horizontal="center"/>
    </xf>
    <xf numFmtId="0" fontId="24" fillId="13" borderId="67" xfId="0" applyNumberFormat="1" applyFont="1" applyFill="1" applyBorder="1" applyAlignment="1">
      <alignment horizontal="center"/>
    </xf>
    <xf numFmtId="0" fontId="24" fillId="17" borderId="26" xfId="0" applyNumberFormat="1" applyFont="1" applyFill="1" applyBorder="1" applyAlignment="1">
      <alignment horizontal="center"/>
    </xf>
    <xf numFmtId="0" fontId="24" fillId="17" borderId="67" xfId="0" applyNumberFormat="1" applyFont="1" applyFill="1" applyBorder="1" applyAlignment="1">
      <alignment horizontal="center"/>
    </xf>
    <xf numFmtId="0" fontId="24" fillId="17" borderId="69" xfId="0" applyNumberFormat="1" applyFont="1" applyFill="1" applyBorder="1" applyAlignment="1">
      <alignment horizontal="center"/>
    </xf>
    <xf numFmtId="0" fontId="9" fillId="4" borderId="67" xfId="0" applyNumberFormat="1" applyFont="1" applyFill="1" applyBorder="1" applyAlignment="1">
      <alignment horizontal="center"/>
    </xf>
    <xf numFmtId="0" fontId="9" fillId="8" borderId="25" xfId="0" applyNumberFormat="1" applyFont="1" applyFill="1" applyBorder="1" applyAlignment="1">
      <alignment horizontal="center"/>
    </xf>
    <xf numFmtId="0" fontId="24" fillId="15" borderId="26" xfId="0" applyNumberFormat="1" applyFont="1" applyFill="1" applyBorder="1" applyAlignment="1">
      <alignment horizontal="center"/>
    </xf>
    <xf numFmtId="0" fontId="29" fillId="27" borderId="67" xfId="0" applyNumberFormat="1" applyFont="1" applyFill="1" applyBorder="1" applyAlignment="1">
      <alignment horizontal="center" wrapText="1"/>
    </xf>
    <xf numFmtId="0" fontId="34" fillId="4" borderId="49" xfId="0" applyNumberFormat="1" applyFont="1" applyFill="1" applyBorder="1" applyAlignment="1">
      <alignment horizontal="center" wrapText="1"/>
    </xf>
    <xf numFmtId="0" fontId="24" fillId="4" borderId="58" xfId="0" applyNumberFormat="1" applyFont="1" applyFill="1" applyBorder="1" applyAlignment="1">
      <alignment horizontal="center"/>
    </xf>
    <xf numFmtId="0" fontId="24" fillId="17" borderId="43" xfId="0" applyNumberFormat="1" applyFont="1" applyFill="1" applyBorder="1" applyAlignment="1">
      <alignment horizontal="center" wrapText="1"/>
    </xf>
    <xf numFmtId="0" fontId="24" fillId="17" borderId="45" xfId="0" applyNumberFormat="1" applyFont="1" applyFill="1" applyBorder="1" applyAlignment="1">
      <alignment horizontal="center" wrapText="1"/>
    </xf>
    <xf numFmtId="0" fontId="24" fillId="17" borderId="49" xfId="0" applyNumberFormat="1" applyFont="1" applyFill="1" applyBorder="1" applyAlignment="1">
      <alignment horizontal="center" wrapText="1"/>
    </xf>
    <xf numFmtId="0" fontId="16" fillId="2" borderId="63" xfId="0" applyNumberFormat="1" applyFont="1" applyFill="1" applyBorder="1" applyAlignment="1">
      <alignment horizontal="center" vertical="center"/>
    </xf>
    <xf numFmtId="0" fontId="19" fillId="0" borderId="43" xfId="0" applyNumberFormat="1" applyFont="1" applyBorder="1" applyAlignment="1">
      <alignment horizontal="center" vertical="center"/>
    </xf>
    <xf numFmtId="0" fontId="48" fillId="6" borderId="5" xfId="0" applyNumberFormat="1" applyFont="1" applyFill="1" applyBorder="1" applyAlignment="1">
      <alignment horizontal="center" vertical="center" textRotation="90"/>
    </xf>
    <xf numFmtId="0" fontId="25" fillId="5" borderId="20" xfId="0" applyNumberFormat="1" applyFont="1" applyFill="1" applyBorder="1" applyAlignment="1">
      <alignment horizontal="center" vertical="center" textRotation="90"/>
    </xf>
    <xf numFmtId="0" fontId="28" fillId="0" borderId="42" xfId="0" applyNumberFormat="1" applyFont="1" applyBorder="1" applyAlignment="1">
      <alignment horizontal="center"/>
    </xf>
    <xf numFmtId="0" fontId="28" fillId="0" borderId="44" xfId="0" applyNumberFormat="1" applyFont="1" applyBorder="1" applyAlignment="1">
      <alignment horizontal="center"/>
    </xf>
    <xf numFmtId="0" fontId="28" fillId="0" borderId="45" xfId="0" applyNumberFormat="1" applyFont="1" applyBorder="1" applyAlignment="1">
      <alignment horizontal="center" wrapText="1"/>
    </xf>
    <xf numFmtId="0" fontId="28" fillId="0" borderId="49" xfId="0" applyNumberFormat="1" applyFont="1" applyBorder="1" applyAlignment="1">
      <alignment horizontal="center" wrapText="1"/>
    </xf>
    <xf numFmtId="0" fontId="28" fillId="3" borderId="22" xfId="0" applyNumberFormat="1" applyFont="1" applyFill="1" applyBorder="1" applyAlignment="1">
      <alignment horizontal="center" wrapText="1"/>
    </xf>
    <xf numFmtId="0" fontId="28" fillId="10" borderId="43" xfId="0" applyNumberFormat="1" applyFont="1" applyFill="1" applyBorder="1" applyAlignment="1">
      <alignment horizontal="center"/>
    </xf>
    <xf numFmtId="0" fontId="28" fillId="3" borderId="45" xfId="0" applyNumberFormat="1" applyFont="1" applyFill="1" applyBorder="1" applyAlignment="1">
      <alignment horizontal="center"/>
    </xf>
    <xf numFmtId="0" fontId="28" fillId="0" borderId="78" xfId="0" applyNumberFormat="1" applyFont="1" applyBorder="1" applyAlignment="1">
      <alignment horizontal="center"/>
    </xf>
    <xf numFmtId="0" fontId="28" fillId="0" borderId="0" xfId="0" applyNumberFormat="1" applyFont="1" applyAlignment="1">
      <alignment horizontal="center"/>
    </xf>
    <xf numFmtId="0" fontId="28" fillId="5" borderId="7" xfId="0" applyNumberFormat="1" applyFont="1" applyFill="1" applyBorder="1" applyAlignment="1">
      <alignment horizontal="center"/>
    </xf>
    <xf numFmtId="0" fontId="28" fillId="3" borderId="45" xfId="0" applyNumberFormat="1" applyFont="1" applyFill="1" applyBorder="1" applyAlignment="1">
      <alignment horizontal="center" wrapText="1"/>
    </xf>
    <xf numFmtId="0" fontId="28" fillId="0" borderId="48" xfId="0" applyNumberFormat="1" applyFont="1" applyBorder="1" applyAlignment="1">
      <alignment horizontal="center"/>
    </xf>
    <xf numFmtId="0" fontId="28" fillId="10" borderId="45" xfId="0" applyNumberFormat="1" applyFont="1" applyFill="1" applyBorder="1" applyAlignment="1">
      <alignment horizontal="center"/>
    </xf>
    <xf numFmtId="0" fontId="28" fillId="10" borderId="43" xfId="0" applyNumberFormat="1" applyFont="1" applyFill="1" applyBorder="1" applyAlignment="1">
      <alignment horizontal="center" wrapText="1"/>
    </xf>
    <xf numFmtId="0" fontId="27" fillId="5" borderId="37" xfId="0" applyNumberFormat="1" applyFont="1" applyFill="1" applyBorder="1" applyAlignment="1">
      <alignment horizontal="left" vertical="top" wrapText="1"/>
    </xf>
    <xf numFmtId="0" fontId="26" fillId="5" borderId="84" xfId="0" applyNumberFormat="1" applyFont="1" applyFill="1" applyBorder="1" applyAlignment="1">
      <alignment horizontal="center" vertical="center" wrapText="1"/>
    </xf>
    <xf numFmtId="0" fontId="26" fillId="5" borderId="37" xfId="0" applyNumberFormat="1" applyFont="1" applyFill="1" applyBorder="1" applyAlignment="1">
      <alignment horizontal="left" vertical="center" wrapText="1"/>
    </xf>
    <xf numFmtId="0" fontId="28" fillId="5" borderId="84" xfId="0" applyNumberFormat="1" applyFont="1" applyFill="1" applyBorder="1" applyAlignment="1">
      <alignment horizontal="center"/>
    </xf>
    <xf numFmtId="0" fontId="28" fillId="5" borderId="37" xfId="0" applyNumberFormat="1" applyFont="1" applyFill="1" applyBorder="1" applyAlignment="1">
      <alignment horizontal="center" wrapText="1"/>
    </xf>
    <xf numFmtId="0" fontId="28" fillId="5" borderId="39" xfId="0" applyNumberFormat="1" applyFont="1" applyFill="1" applyBorder="1" applyAlignment="1">
      <alignment horizontal="center" wrapText="1"/>
    </xf>
    <xf numFmtId="0" fontId="28" fillId="5" borderId="38" xfId="0" applyNumberFormat="1" applyFont="1" applyFill="1" applyBorder="1" applyAlignment="1">
      <alignment horizontal="center" wrapText="1"/>
    </xf>
    <xf numFmtId="0" fontId="28" fillId="3" borderId="39" xfId="0" applyNumberFormat="1" applyFont="1" applyFill="1" applyBorder="1" applyAlignment="1">
      <alignment horizontal="center" wrapText="1"/>
    </xf>
    <xf numFmtId="0" fontId="28" fillId="3" borderId="38" xfId="0" applyNumberFormat="1" applyFont="1" applyFill="1" applyBorder="1" applyAlignment="1">
      <alignment horizontal="center" wrapText="1"/>
    </xf>
    <xf numFmtId="0" fontId="28" fillId="6" borderId="37" xfId="0" applyNumberFormat="1" applyFont="1" applyFill="1" applyBorder="1" applyAlignment="1">
      <alignment horizontal="center" wrapText="1"/>
    </xf>
    <xf numFmtId="0" fontId="27" fillId="0" borderId="20" xfId="0" applyNumberFormat="1" applyFont="1" applyBorder="1" applyAlignment="1">
      <alignment horizontal="left" vertical="center" wrapText="1"/>
    </xf>
    <xf numFmtId="0" fontId="15" fillId="0" borderId="21" xfId="0" applyNumberFormat="1" applyFont="1" applyBorder="1" applyAlignment="1">
      <alignment horizontal="center" vertical="center" wrapText="1"/>
    </xf>
    <xf numFmtId="0" fontId="28" fillId="0" borderId="24" xfId="0" applyNumberFormat="1" applyFont="1" applyBorder="1" applyAlignment="1">
      <alignment horizontal="center"/>
    </xf>
    <xf numFmtId="0" fontId="28" fillId="0" borderId="20" xfId="0" applyNumberFormat="1" applyFont="1" applyBorder="1" applyAlignment="1">
      <alignment horizontal="center"/>
    </xf>
    <xf numFmtId="0" fontId="28" fillId="0" borderId="63" xfId="0" applyNumberFormat="1" applyFont="1" applyBorder="1" applyAlignment="1">
      <alignment horizontal="center"/>
    </xf>
    <xf numFmtId="0" fontId="28" fillId="0" borderId="22" xfId="0" applyNumberFormat="1" applyFont="1" applyBorder="1" applyAlignment="1">
      <alignment horizontal="center"/>
    </xf>
    <xf numFmtId="0" fontId="28" fillId="0" borderId="19" xfId="0" applyNumberFormat="1" applyFont="1" applyBorder="1" applyAlignment="1">
      <alignment horizontal="center"/>
    </xf>
    <xf numFmtId="0" fontId="28" fillId="0" borderId="22" xfId="0" applyNumberFormat="1" applyFont="1" applyBorder="1" applyAlignment="1">
      <alignment horizontal="center" wrapText="1"/>
    </xf>
    <xf numFmtId="0" fontId="28" fillId="0" borderId="19" xfId="0" applyNumberFormat="1" applyFont="1" applyBorder="1" applyAlignment="1">
      <alignment horizontal="center" wrapText="1"/>
    </xf>
    <xf numFmtId="0" fontId="28" fillId="0" borderId="20" xfId="0" applyNumberFormat="1" applyFont="1" applyBorder="1" applyAlignment="1">
      <alignment horizontal="center" wrapText="1"/>
    </xf>
    <xf numFmtId="0" fontId="28" fillId="4" borderId="20" xfId="0" applyNumberFormat="1" applyFont="1" applyFill="1" applyBorder="1" applyAlignment="1">
      <alignment horizontal="center" wrapText="1"/>
    </xf>
    <xf numFmtId="0" fontId="28" fillId="10" borderId="20" xfId="0" applyNumberFormat="1" applyFont="1" applyFill="1" applyBorder="1" applyAlignment="1">
      <alignment horizontal="center"/>
    </xf>
    <xf numFmtId="0" fontId="28" fillId="0" borderId="21" xfId="0" applyNumberFormat="1" applyFont="1" applyBorder="1" applyAlignment="1">
      <alignment horizontal="center"/>
    </xf>
    <xf numFmtId="0" fontId="15" fillId="0" borderId="0" xfId="0" applyNumberFormat="1" applyFont="1" applyAlignment="1">
      <alignment horizontal="center" vertical="center" wrapText="1"/>
    </xf>
    <xf numFmtId="0" fontId="28" fillId="0" borderId="61" xfId="0" applyNumberFormat="1" applyFont="1" applyBorder="1" applyAlignment="1">
      <alignment horizontal="center"/>
    </xf>
    <xf numFmtId="0" fontId="28" fillId="0" borderId="76" xfId="0" applyNumberFormat="1" applyFont="1" applyBorder="1" applyAlignment="1">
      <alignment horizontal="center"/>
    </xf>
    <xf numFmtId="0" fontId="28" fillId="0" borderId="59" xfId="0" applyNumberFormat="1" applyFont="1" applyBorder="1" applyAlignment="1">
      <alignment horizontal="center" wrapText="1"/>
    </xf>
    <xf numFmtId="0" fontId="28" fillId="0" borderId="76" xfId="0" applyNumberFormat="1" applyFont="1" applyBorder="1" applyAlignment="1">
      <alignment horizontal="center" wrapText="1"/>
    </xf>
    <xf numFmtId="0" fontId="28" fillId="0" borderId="58" xfId="0" applyNumberFormat="1" applyFont="1" applyBorder="1" applyAlignment="1">
      <alignment horizontal="center" wrapText="1"/>
    </xf>
    <xf numFmtId="0" fontId="28" fillId="3" borderId="59" xfId="0" applyNumberFormat="1" applyFont="1" applyFill="1" applyBorder="1" applyAlignment="1">
      <alignment horizontal="center" wrapText="1"/>
    </xf>
    <xf numFmtId="0" fontId="28" fillId="4" borderId="58" xfId="0" applyNumberFormat="1" applyFont="1" applyFill="1" applyBorder="1" applyAlignment="1">
      <alignment horizontal="center" wrapText="1"/>
    </xf>
    <xf numFmtId="0" fontId="27" fillId="0" borderId="31" xfId="0" applyNumberFormat="1" applyFont="1" applyBorder="1" applyAlignment="1">
      <alignment horizontal="left" vertical="center" wrapText="1"/>
    </xf>
    <xf numFmtId="0" fontId="28" fillId="0" borderId="74" xfId="0" applyNumberFormat="1" applyFont="1" applyBorder="1" applyAlignment="1">
      <alignment horizontal="center"/>
    </xf>
    <xf numFmtId="0" fontId="28" fillId="0" borderId="33" xfId="0" applyNumberFormat="1" applyFont="1" applyBorder="1" applyAlignment="1">
      <alignment horizontal="center"/>
    </xf>
    <xf numFmtId="0" fontId="28" fillId="0" borderId="33" xfId="0" applyNumberFormat="1" applyFont="1" applyBorder="1" applyAlignment="1">
      <alignment horizontal="center" wrapText="1"/>
    </xf>
    <xf numFmtId="0" fontId="28" fillId="0" borderId="30" xfId="0" applyNumberFormat="1" applyFont="1" applyBorder="1" applyAlignment="1">
      <alignment horizontal="center" wrapText="1"/>
    </xf>
    <xf numFmtId="0" fontId="28" fillId="0" borderId="31" xfId="0" applyNumberFormat="1" applyFont="1" applyBorder="1" applyAlignment="1">
      <alignment horizontal="center" wrapText="1"/>
    </xf>
    <xf numFmtId="0" fontId="28" fillId="3" borderId="33" xfId="0" applyNumberFormat="1" applyFont="1" applyFill="1" applyBorder="1" applyAlignment="1">
      <alignment horizontal="center" wrapText="1"/>
    </xf>
    <xf numFmtId="0" fontId="28" fillId="4" borderId="31" xfId="0" applyNumberFormat="1" applyFont="1" applyFill="1" applyBorder="1" applyAlignment="1">
      <alignment horizontal="center" wrapText="1"/>
    </xf>
    <xf numFmtId="0" fontId="28" fillId="0" borderId="32" xfId="0" applyNumberFormat="1" applyFont="1" applyBorder="1" applyAlignment="1">
      <alignment horizontal="center"/>
    </xf>
    <xf numFmtId="0" fontId="27" fillId="0" borderId="20" xfId="0" applyNumberFormat="1" applyFont="1" applyBorder="1" applyAlignment="1">
      <alignment horizontal="left" vertical="top" wrapText="1"/>
    </xf>
    <xf numFmtId="0" fontId="15" fillId="0" borderId="67" xfId="0" applyNumberFormat="1" applyFont="1" applyBorder="1" applyAlignment="1">
      <alignment horizontal="center" vertical="center" wrapText="1"/>
    </xf>
    <xf numFmtId="0" fontId="28" fillId="0" borderId="26" xfId="0" applyNumberFormat="1" applyFont="1" applyBorder="1" applyAlignment="1">
      <alignment horizontal="center"/>
    </xf>
    <xf numFmtId="0" fontId="28" fillId="0" borderId="67" xfId="0" applyNumberFormat="1" applyFont="1" applyBorder="1" applyAlignment="1">
      <alignment horizontal="center" wrapText="1"/>
    </xf>
    <xf numFmtId="0" fontId="28" fillId="0" borderId="69" xfId="0" applyNumberFormat="1" applyFont="1" applyBorder="1" applyAlignment="1">
      <alignment horizontal="center" wrapText="1"/>
    </xf>
    <xf numFmtId="0" fontId="28" fillId="0" borderId="26" xfId="0" applyNumberFormat="1" applyFont="1" applyBorder="1" applyAlignment="1">
      <alignment horizontal="center" wrapText="1"/>
    </xf>
    <xf numFmtId="0" fontId="28" fillId="3" borderId="69" xfId="0" applyNumberFormat="1" applyFont="1" applyFill="1" applyBorder="1" applyAlignment="1">
      <alignment horizontal="center" wrapText="1"/>
    </xf>
    <xf numFmtId="0" fontId="28" fillId="4" borderId="67" xfId="0" applyNumberFormat="1" applyFont="1" applyFill="1" applyBorder="1" applyAlignment="1">
      <alignment horizontal="center" wrapText="1"/>
    </xf>
    <xf numFmtId="0" fontId="34" fillId="7" borderId="69" xfId="0" applyNumberFormat="1" applyFont="1" applyFill="1" applyBorder="1" applyAlignment="1">
      <alignment horizontal="center"/>
    </xf>
    <xf numFmtId="0" fontId="34" fillId="3" borderId="69" xfId="0" applyNumberFormat="1" applyFont="1" applyFill="1" applyBorder="1" applyAlignment="1">
      <alignment horizontal="center" wrapText="1"/>
    </xf>
    <xf numFmtId="0" fontId="28" fillId="13" borderId="43" xfId="0" applyNumberFormat="1" applyFont="1" applyFill="1" applyBorder="1" applyAlignment="1">
      <alignment horizontal="center" wrapText="1"/>
    </xf>
    <xf numFmtId="0" fontId="28" fillId="13" borderId="45" xfId="0" applyNumberFormat="1" applyFont="1" applyFill="1" applyBorder="1" applyAlignment="1">
      <alignment horizontal="center" wrapText="1"/>
    </xf>
    <xf numFmtId="0" fontId="28" fillId="13" borderId="49" xfId="0" applyNumberFormat="1" applyFont="1" applyFill="1" applyBorder="1" applyAlignment="1">
      <alignment horizontal="center" wrapText="1"/>
    </xf>
    <xf numFmtId="0" fontId="28" fillId="13" borderId="45" xfId="0" applyNumberFormat="1" applyFont="1" applyFill="1" applyBorder="1" applyAlignment="1">
      <alignment horizontal="center"/>
    </xf>
    <xf numFmtId="0" fontId="28" fillId="13" borderId="49" xfId="0" applyNumberFormat="1" applyFont="1" applyFill="1" applyBorder="1" applyAlignment="1">
      <alignment horizontal="center"/>
    </xf>
    <xf numFmtId="0" fontId="15" fillId="0" borderId="31" xfId="0" applyNumberFormat="1" applyFont="1" applyBorder="1" applyAlignment="1">
      <alignment horizontal="center" vertical="center" wrapText="1"/>
    </xf>
    <xf numFmtId="0" fontId="24" fillId="0" borderId="84" xfId="0" applyNumberFormat="1" applyFont="1" applyBorder="1" applyAlignment="1">
      <alignment horizontal="center" wrapText="1"/>
    </xf>
    <xf numFmtId="0" fontId="16" fillId="2" borderId="7" xfId="0" applyNumberFormat="1" applyFont="1" applyFill="1" applyBorder="1" applyAlignment="1">
      <alignment horizontal="center" vertical="center"/>
    </xf>
    <xf numFmtId="0" fontId="24" fillId="10" borderId="43" xfId="0" applyNumberFormat="1" applyFont="1" applyFill="1" applyBorder="1" applyAlignment="1">
      <alignment horizontal="center"/>
    </xf>
    <xf numFmtId="0" fontId="24" fillId="3" borderId="38" xfId="0" applyNumberFormat="1" applyFont="1" applyFill="1" applyBorder="1" applyAlignment="1">
      <alignment horizontal="center" wrapText="1"/>
    </xf>
    <xf numFmtId="0" fontId="24" fillId="5" borderId="39" xfId="0" applyNumberFormat="1" applyFont="1" applyFill="1" applyBorder="1" applyAlignment="1">
      <alignment horizontal="center" wrapText="1"/>
    </xf>
    <xf numFmtId="0" fontId="24" fillId="5" borderId="38" xfId="0" applyNumberFormat="1" applyFont="1" applyFill="1" applyBorder="1" applyAlignment="1">
      <alignment horizontal="center" wrapText="1"/>
    </xf>
    <xf numFmtId="0" fontId="24" fillId="5" borderId="37" xfId="0" applyNumberFormat="1" applyFont="1" applyFill="1" applyBorder="1" applyAlignment="1">
      <alignment horizontal="center" wrapText="1"/>
    </xf>
    <xf numFmtId="0" fontId="24" fillId="3" borderId="76" xfId="0" applyNumberFormat="1" applyFont="1" applyFill="1" applyBorder="1" applyAlignment="1">
      <alignment horizontal="center" wrapText="1"/>
    </xf>
    <xf numFmtId="0" fontId="28" fillId="10" borderId="58" xfId="0" applyNumberFormat="1" applyFont="1" applyFill="1" applyBorder="1" applyAlignment="1">
      <alignment horizontal="center"/>
    </xf>
    <xf numFmtId="0" fontId="28" fillId="15" borderId="58" xfId="0" applyNumberFormat="1" applyFont="1" applyFill="1" applyBorder="1" applyAlignment="1">
      <alignment horizontal="center"/>
    </xf>
    <xf numFmtId="0" fontId="28" fillId="10" borderId="31" xfId="0" applyNumberFormat="1" applyFont="1" applyFill="1" applyBorder="1" applyAlignment="1">
      <alignment horizontal="center" wrapText="1"/>
    </xf>
    <xf numFmtId="0" fontId="28" fillId="4" borderId="31" xfId="0" applyNumberFormat="1" applyFont="1" applyFill="1" applyBorder="1" applyAlignment="1">
      <alignment horizontal="center"/>
    </xf>
    <xf numFmtId="0" fontId="28" fillId="15" borderId="31" xfId="0" applyNumberFormat="1" applyFont="1" applyFill="1" applyBorder="1" applyAlignment="1">
      <alignment horizontal="center"/>
    </xf>
    <xf numFmtId="0" fontId="24" fillId="0" borderId="22" xfId="0" applyNumberFormat="1" applyFont="1" applyBorder="1" applyAlignment="1">
      <alignment horizontal="center" wrapText="1"/>
    </xf>
    <xf numFmtId="0" fontId="24" fillId="0" borderId="19" xfId="0" applyNumberFormat="1" applyFont="1" applyBorder="1" applyAlignment="1">
      <alignment horizontal="center" wrapText="1"/>
    </xf>
    <xf numFmtId="0" fontId="24" fillId="0" borderId="20" xfId="0" applyNumberFormat="1" applyFont="1" applyBorder="1" applyAlignment="1">
      <alignment horizontal="center" wrapText="1"/>
    </xf>
    <xf numFmtId="0" fontId="9" fillId="4" borderId="20" xfId="0" applyNumberFormat="1" applyFont="1" applyFill="1" applyBorder="1" applyAlignment="1">
      <alignment horizontal="center" wrapText="1"/>
    </xf>
    <xf numFmtId="0" fontId="34" fillId="7" borderId="20" xfId="0" applyNumberFormat="1" applyFont="1" applyFill="1" applyBorder="1" applyAlignment="1">
      <alignment horizontal="center"/>
    </xf>
    <xf numFmtId="0" fontId="24" fillId="0" borderId="22" xfId="0" applyNumberFormat="1" applyFont="1" applyBorder="1" applyAlignment="1">
      <alignment horizontal="center"/>
    </xf>
    <xf numFmtId="0" fontId="24" fillId="0" borderId="20" xfId="0" applyNumberFormat="1" applyFont="1" applyBorder="1" applyAlignment="1">
      <alignment horizontal="center"/>
    </xf>
    <xf numFmtId="0" fontId="28" fillId="15" borderId="20" xfId="0" applyNumberFormat="1" applyFont="1" applyFill="1" applyBorder="1" applyAlignment="1">
      <alignment horizontal="center"/>
    </xf>
    <xf numFmtId="0" fontId="28" fillId="4" borderId="42" xfId="0" applyNumberFormat="1" applyFont="1" applyFill="1" applyBorder="1" applyAlignment="1">
      <alignment horizontal="center"/>
    </xf>
    <xf numFmtId="0" fontId="24" fillId="13" borderId="45" xfId="0" applyNumberFormat="1" applyFont="1" applyFill="1" applyBorder="1" applyAlignment="1">
      <alignment horizontal="center" wrapText="1"/>
    </xf>
    <xf numFmtId="0" fontId="15" fillId="0" borderId="73" xfId="0" applyNumberFormat="1" applyFont="1" applyBorder="1" applyAlignment="1">
      <alignment horizontal="center" vertical="center" wrapText="1"/>
    </xf>
    <xf numFmtId="0" fontId="28" fillId="0" borderId="81" xfId="0" applyNumberFormat="1" applyFont="1" applyBorder="1" applyAlignment="1">
      <alignment horizontal="center"/>
    </xf>
    <xf numFmtId="0" fontId="28" fillId="0" borderId="73" xfId="0" applyNumberFormat="1" applyFont="1" applyBorder="1" applyAlignment="1">
      <alignment horizontal="center"/>
    </xf>
    <xf numFmtId="0" fontId="28" fillId="0" borderId="79" xfId="0" applyNumberFormat="1" applyFont="1" applyBorder="1" applyAlignment="1">
      <alignment horizontal="center"/>
    </xf>
    <xf numFmtId="0" fontId="28" fillId="0" borderId="73" xfId="0" applyNumberFormat="1" applyFont="1" applyBorder="1" applyAlignment="1">
      <alignment horizontal="center" wrapText="1"/>
    </xf>
    <xf numFmtId="0" fontId="28" fillId="0" borderId="79" xfId="0" applyNumberFormat="1" applyFont="1" applyBorder="1" applyAlignment="1">
      <alignment horizontal="center" wrapText="1"/>
    </xf>
    <xf numFmtId="0" fontId="28" fillId="0" borderId="78" xfId="0" applyNumberFormat="1" applyFont="1" applyBorder="1" applyAlignment="1">
      <alignment horizontal="center" wrapText="1"/>
    </xf>
    <xf numFmtId="0" fontId="28" fillId="3" borderId="79" xfId="0" applyNumberFormat="1" applyFont="1" applyFill="1" applyBorder="1" applyAlignment="1">
      <alignment horizontal="center" wrapText="1"/>
    </xf>
    <xf numFmtId="0" fontId="9" fillId="17" borderId="73" xfId="0" applyNumberFormat="1" applyFont="1" applyFill="1" applyBorder="1" applyAlignment="1">
      <alignment horizontal="center"/>
    </xf>
    <xf numFmtId="0" fontId="24" fillId="10" borderId="31" xfId="0" applyNumberFormat="1" applyFont="1" applyFill="1" applyBorder="1" applyAlignment="1">
      <alignment horizontal="center"/>
    </xf>
    <xf numFmtId="0" fontId="9" fillId="4" borderId="0" xfId="0" applyNumberFormat="1" applyFont="1" applyFill="1" applyAlignment="1">
      <alignment vertical="center"/>
    </xf>
    <xf numFmtId="0" fontId="10" fillId="4" borderId="0" xfId="0" applyNumberFormat="1" applyFont="1" applyFill="1" applyAlignment="1">
      <alignment vertical="center"/>
    </xf>
    <xf numFmtId="0" fontId="49" fillId="4" borderId="0" xfId="0" applyNumberFormat="1" applyFont="1" applyFill="1" applyAlignment="1">
      <alignment vertical="center"/>
    </xf>
    <xf numFmtId="0" fontId="9" fillId="4" borderId="0" xfId="0" applyNumberFormat="1" applyFont="1" applyFill="1"/>
    <xf numFmtId="0" fontId="34" fillId="4" borderId="0" xfId="0" applyNumberFormat="1" applyFont="1" applyFill="1" applyAlignment="1">
      <alignment vertical="center"/>
    </xf>
    <xf numFmtId="0" fontId="15" fillId="0" borderId="28" xfId="0" applyNumberFormat="1" applyFont="1" applyBorder="1" applyAlignment="1">
      <alignment horizontal="center"/>
    </xf>
    <xf numFmtId="0" fontId="9" fillId="10" borderId="43" xfId="0" applyNumberFormat="1" applyFont="1" applyFill="1" applyBorder="1" applyAlignment="1">
      <alignment horizontal="center"/>
    </xf>
    <xf numFmtId="0" fontId="9" fillId="10" borderId="43" xfId="0" applyNumberFormat="1" applyFont="1" applyFill="1" applyBorder="1" applyAlignment="1">
      <alignment horizontal="center" wrapText="1"/>
    </xf>
    <xf numFmtId="0" fontId="9" fillId="10" borderId="20" xfId="0" applyNumberFormat="1" applyFont="1" applyFill="1" applyBorder="1" applyAlignment="1">
      <alignment horizontal="center"/>
    </xf>
    <xf numFmtId="0" fontId="24" fillId="0" borderId="21" xfId="0" applyNumberFormat="1" applyFont="1" applyBorder="1" applyAlignment="1">
      <alignment horizontal="center"/>
    </xf>
    <xf numFmtId="0" fontId="24" fillId="0" borderId="32" xfId="0" applyNumberFormat="1" applyFont="1" applyBorder="1" applyAlignment="1">
      <alignment horizontal="center"/>
    </xf>
    <xf numFmtId="0" fontId="34" fillId="7" borderId="20" xfId="0" applyNumberFormat="1" applyFont="1" applyFill="1" applyBorder="1" applyAlignment="1">
      <alignment horizontal="center" wrapText="1"/>
    </xf>
    <xf numFmtId="0" fontId="24" fillId="0" borderId="96" xfId="0" applyNumberFormat="1" applyFont="1" applyBorder="1" applyAlignment="1">
      <alignment horizontal="center"/>
    </xf>
    <xf numFmtId="0" fontId="14" fillId="5" borderId="66" xfId="0" applyNumberFormat="1" applyFont="1" applyFill="1" applyBorder="1" applyAlignment="1">
      <alignment horizontal="center" vertical="center" textRotation="90" wrapText="1"/>
    </xf>
    <xf numFmtId="0" fontId="26" fillId="5" borderId="87" xfId="0" applyNumberFormat="1" applyFont="1" applyFill="1" applyBorder="1" applyAlignment="1">
      <alignment horizontal="left" vertical="center" wrapText="1"/>
    </xf>
    <xf numFmtId="0" fontId="25" fillId="5" borderId="85" xfId="0" applyNumberFormat="1" applyFont="1" applyFill="1" applyBorder="1" applyAlignment="1">
      <alignment horizontal="center" vertical="center" textRotation="90"/>
    </xf>
    <xf numFmtId="0" fontId="25" fillId="5" borderId="86" xfId="0" applyNumberFormat="1" applyFont="1" applyFill="1" applyBorder="1" applyAlignment="1">
      <alignment horizontal="center" vertical="center" textRotation="90"/>
    </xf>
    <xf numFmtId="0" fontId="25" fillId="5" borderId="94" xfId="0" applyNumberFormat="1" applyFont="1" applyFill="1" applyBorder="1" applyAlignment="1">
      <alignment horizontal="center" vertical="center" textRotation="90"/>
    </xf>
    <xf numFmtId="0" fontId="25" fillId="5" borderId="87" xfId="0" applyNumberFormat="1" applyFont="1" applyFill="1" applyBorder="1" applyAlignment="1">
      <alignment horizontal="center" vertical="center" textRotation="90"/>
    </xf>
    <xf numFmtId="0" fontId="25" fillId="5" borderId="88" xfId="0" applyNumberFormat="1" applyFont="1" applyFill="1" applyBorder="1" applyAlignment="1">
      <alignment horizontal="center" vertical="center" textRotation="90"/>
    </xf>
    <xf numFmtId="0" fontId="25" fillId="3" borderId="87" xfId="0" applyNumberFormat="1" applyFont="1" applyFill="1" applyBorder="1" applyAlignment="1">
      <alignment horizontal="center" vertical="center" textRotation="90"/>
    </xf>
    <xf numFmtId="0" fontId="25" fillId="3" borderId="88" xfId="0" applyNumberFormat="1" applyFont="1" applyFill="1" applyBorder="1" applyAlignment="1">
      <alignment horizontal="center" vertical="center" textRotation="90"/>
    </xf>
    <xf numFmtId="0" fontId="3" fillId="0" borderId="43" xfId="0" applyNumberFormat="1" applyFont="1" applyBorder="1" applyAlignment="1">
      <alignment horizontal="left" wrapText="1"/>
    </xf>
    <xf numFmtId="0" fontId="50" fillId="0" borderId="43" xfId="0" applyNumberFormat="1" applyFont="1" applyBorder="1" applyAlignment="1">
      <alignment horizontal="center"/>
    </xf>
    <xf numFmtId="0" fontId="50" fillId="3" borderId="43" xfId="0" applyNumberFormat="1" applyFont="1" applyFill="1" applyBorder="1" applyAlignment="1">
      <alignment horizontal="center"/>
    </xf>
    <xf numFmtId="0" fontId="50" fillId="4" borderId="43" xfId="0" applyNumberFormat="1" applyFont="1" applyFill="1" applyBorder="1" applyAlignment="1">
      <alignment horizontal="center"/>
    </xf>
    <xf numFmtId="0" fontId="30" fillId="0" borderId="43" xfId="0" applyNumberFormat="1" applyFont="1" applyBorder="1" applyAlignment="1">
      <alignment horizontal="left" wrapText="1"/>
    </xf>
    <xf numFmtId="0" fontId="3" fillId="28" borderId="67" xfId="0" applyNumberFormat="1" applyFont="1" applyFill="1" applyBorder="1" applyAlignment="1">
      <alignment horizontal="left" wrapText="1"/>
    </xf>
    <xf numFmtId="0" fontId="3" fillId="28" borderId="43" xfId="0" applyNumberFormat="1" applyFont="1" applyFill="1" applyBorder="1" applyAlignment="1">
      <alignment horizontal="left" wrapText="1"/>
    </xf>
    <xf numFmtId="0" fontId="24" fillId="28" borderId="43" xfId="0" applyNumberFormat="1" applyFont="1" applyFill="1" applyBorder="1" applyAlignment="1">
      <alignment horizontal="center"/>
    </xf>
    <xf numFmtId="0" fontId="24" fillId="28" borderId="43" xfId="0" applyNumberFormat="1" applyFont="1" applyFill="1" applyBorder="1" applyAlignment="1">
      <alignment horizontal="center" wrapText="1"/>
    </xf>
    <xf numFmtId="0" fontId="24" fillId="3" borderId="43" xfId="0" applyNumberFormat="1" applyFont="1" applyFill="1" applyBorder="1" applyAlignment="1">
      <alignment horizontal="center"/>
    </xf>
    <xf numFmtId="0" fontId="15" fillId="28" borderId="46" xfId="0" applyNumberFormat="1" applyFont="1" applyFill="1" applyBorder="1" applyAlignment="1">
      <alignment horizontal="center" vertical="center"/>
    </xf>
    <xf numFmtId="0" fontId="15" fillId="28" borderId="72" xfId="0" applyNumberFormat="1" applyFont="1" applyFill="1" applyBorder="1" applyAlignment="1">
      <alignment horizontal="center" vertical="center"/>
    </xf>
    <xf numFmtId="0" fontId="3" fillId="4" borderId="58" xfId="0" applyNumberFormat="1" applyFont="1" applyFill="1" applyBorder="1" applyAlignment="1">
      <alignment horizontal="left" wrapText="1"/>
    </xf>
    <xf numFmtId="0" fontId="3" fillId="4" borderId="61" xfId="0" applyNumberFormat="1" applyFont="1" applyFill="1" applyBorder="1" applyAlignment="1">
      <alignment horizontal="left" wrapText="1"/>
    </xf>
    <xf numFmtId="0" fontId="50" fillId="4" borderId="73" xfId="0" applyNumberFormat="1" applyFont="1" applyFill="1" applyBorder="1" applyAlignment="1">
      <alignment horizontal="center"/>
    </xf>
    <xf numFmtId="0" fontId="50" fillId="3" borderId="73" xfId="0" applyNumberFormat="1" applyFont="1" applyFill="1" applyBorder="1" applyAlignment="1">
      <alignment horizontal="center"/>
    </xf>
    <xf numFmtId="0" fontId="15" fillId="4" borderId="46" xfId="0" applyNumberFormat="1" applyFont="1" applyFill="1" applyBorder="1" applyAlignment="1">
      <alignment horizontal="center" vertical="center"/>
    </xf>
    <xf numFmtId="0" fontId="15" fillId="4" borderId="72" xfId="0" applyNumberFormat="1" applyFont="1" applyFill="1" applyBorder="1" applyAlignment="1">
      <alignment horizontal="center" vertical="center"/>
    </xf>
    <xf numFmtId="0" fontId="3" fillId="28" borderId="58" xfId="0" applyNumberFormat="1" applyFont="1" applyFill="1" applyBorder="1" applyAlignment="1">
      <alignment horizontal="left" wrapText="1"/>
    </xf>
    <xf numFmtId="0" fontId="3" fillId="0" borderId="58" xfId="0" applyNumberFormat="1" applyFont="1" applyBorder="1" applyAlignment="1">
      <alignment horizontal="left" wrapText="1"/>
    </xf>
    <xf numFmtId="0" fontId="3" fillId="0" borderId="73" xfId="0" applyNumberFormat="1" applyFont="1" applyBorder="1" applyAlignment="1">
      <alignment horizontal="left" wrapText="1"/>
    </xf>
    <xf numFmtId="0" fontId="3" fillId="0" borderId="73" xfId="0" applyNumberFormat="1" applyFont="1" applyBorder="1"/>
    <xf numFmtId="0" fontId="3" fillId="0" borderId="43" xfId="0" applyNumberFormat="1" applyFont="1" applyBorder="1"/>
    <xf numFmtId="0" fontId="3" fillId="28" borderId="43" xfId="0" applyNumberFormat="1" applyFont="1" applyFill="1" applyBorder="1"/>
    <xf numFmtId="0" fontId="3" fillId="28" borderId="44" xfId="0" applyNumberFormat="1" applyFont="1" applyFill="1" applyBorder="1" applyAlignment="1">
      <alignment horizontal="left" wrapText="1"/>
    </xf>
    <xf numFmtId="0" fontId="3" fillId="0" borderId="61" xfId="0" applyNumberFormat="1" applyFont="1" applyBorder="1" applyAlignment="1">
      <alignment horizontal="left" wrapText="1"/>
    </xf>
    <xf numFmtId="0" fontId="3" fillId="0" borderId="44" xfId="0" applyNumberFormat="1" applyFont="1" applyBorder="1" applyAlignment="1">
      <alignment horizontal="left" wrapText="1"/>
    </xf>
    <xf numFmtId="0" fontId="28" fillId="28" borderId="43" xfId="0" applyNumberFormat="1" applyFont="1" applyFill="1" applyBorder="1" applyAlignment="1">
      <alignment horizontal="center"/>
    </xf>
    <xf numFmtId="0" fontId="28" fillId="28" borderId="43" xfId="0" applyNumberFormat="1" applyFont="1" applyFill="1" applyBorder="1" applyAlignment="1">
      <alignment horizontal="center" wrapText="1"/>
    </xf>
    <xf numFmtId="0" fontId="28" fillId="3" borderId="43" xfId="0" applyNumberFormat="1" applyFont="1" applyFill="1" applyBorder="1" applyAlignment="1">
      <alignment horizontal="center"/>
    </xf>
    <xf numFmtId="0" fontId="36" fillId="28" borderId="46" xfId="0" applyNumberFormat="1" applyFont="1" applyFill="1" applyBorder="1" applyAlignment="1">
      <alignment horizontal="center" vertical="center"/>
    </xf>
    <xf numFmtId="0" fontId="36" fillId="28" borderId="72" xfId="0" applyNumberFormat="1" applyFont="1" applyFill="1" applyBorder="1" applyAlignment="1">
      <alignment horizontal="center" vertical="center"/>
    </xf>
    <xf numFmtId="0" fontId="50" fillId="0" borderId="49" xfId="0" applyNumberFormat="1" applyFont="1" applyBorder="1" applyAlignment="1">
      <alignment horizontal="center"/>
    </xf>
    <xf numFmtId="0" fontId="50" fillId="3" borderId="49" xfId="0" applyNumberFormat="1" applyFont="1" applyFill="1" applyBorder="1" applyAlignment="1">
      <alignment horizontal="center"/>
    </xf>
    <xf numFmtId="0" fontId="50" fillId="4" borderId="49" xfId="0" applyNumberFormat="1" applyFont="1" applyFill="1" applyBorder="1" applyAlignment="1">
      <alignment horizontal="center"/>
    </xf>
    <xf numFmtId="0" fontId="3" fillId="28" borderId="73" xfId="0" applyNumberFormat="1" applyFont="1" applyFill="1" applyBorder="1" applyAlignment="1">
      <alignment horizontal="left" wrapText="1"/>
    </xf>
    <xf numFmtId="0" fontId="24" fillId="28" borderId="49" xfId="0" applyNumberFormat="1" applyFont="1" applyFill="1" applyBorder="1" applyAlignment="1">
      <alignment horizontal="center"/>
    </xf>
    <xf numFmtId="0" fontId="24" fillId="3" borderId="49" xfId="0" applyNumberFormat="1" applyFont="1" applyFill="1" applyBorder="1" applyAlignment="1">
      <alignment horizontal="center"/>
    </xf>
    <xf numFmtId="0" fontId="3" fillId="4" borderId="73" xfId="0" applyNumberFormat="1" applyFont="1" applyFill="1" applyBorder="1" applyAlignment="1">
      <alignment horizontal="left" wrapText="1"/>
    </xf>
    <xf numFmtId="0" fontId="3" fillId="0" borderId="67" xfId="0" applyNumberFormat="1" applyFont="1" applyBorder="1" applyAlignment="1">
      <alignment horizontal="left" wrapText="1"/>
    </xf>
    <xf numFmtId="0" fontId="24" fillId="29" borderId="43" xfId="0" applyNumberFormat="1" applyFont="1" applyFill="1" applyBorder="1" applyAlignment="1">
      <alignment horizontal="center" wrapText="1"/>
    </xf>
    <xf numFmtId="0" fontId="9" fillId="28" borderId="43" xfId="0" applyNumberFormat="1" applyFont="1" applyFill="1" applyBorder="1" applyAlignment="1">
      <alignment horizontal="center" wrapText="1"/>
    </xf>
    <xf numFmtId="0" fontId="24" fillId="29" borderId="43" xfId="0" applyNumberFormat="1" applyFont="1" applyFill="1" applyBorder="1" applyAlignment="1">
      <alignment horizontal="center"/>
    </xf>
    <xf numFmtId="0" fontId="40" fillId="28" borderId="43" xfId="0" applyNumberFormat="1" applyFont="1" applyFill="1" applyBorder="1" applyAlignment="1">
      <alignment horizontal="center"/>
    </xf>
    <xf numFmtId="0" fontId="9" fillId="28" borderId="43" xfId="0" applyNumberFormat="1" applyFont="1" applyFill="1" applyBorder="1" applyAlignment="1">
      <alignment horizontal="center"/>
    </xf>
    <xf numFmtId="0" fontId="24" fillId="30" borderId="43" xfId="0" applyNumberFormat="1" applyFont="1" applyFill="1" applyBorder="1" applyAlignment="1">
      <alignment horizontal="center" wrapText="1"/>
    </xf>
    <xf numFmtId="0" fontId="3" fillId="13" borderId="44" xfId="0" applyNumberFormat="1" applyFont="1" applyFill="1" applyBorder="1" applyAlignment="1">
      <alignment horizontal="left" wrapText="1"/>
    </xf>
    <xf numFmtId="0" fontId="15" fillId="13" borderId="75" xfId="0" applyNumberFormat="1" applyFont="1" applyFill="1" applyBorder="1" applyAlignment="1">
      <alignment horizontal="center" vertical="center" wrapText="1"/>
    </xf>
    <xf numFmtId="0" fontId="50" fillId="13" borderId="43" xfId="0" applyNumberFormat="1" applyFont="1" applyFill="1" applyBorder="1" applyAlignment="1">
      <alignment horizontal="center"/>
    </xf>
    <xf numFmtId="0" fontId="15" fillId="13" borderId="46" xfId="0" applyNumberFormat="1" applyFont="1" applyFill="1" applyBorder="1" applyAlignment="1">
      <alignment horizontal="center" vertical="center"/>
    </xf>
    <xf numFmtId="0" fontId="15" fillId="13" borderId="72" xfId="0" applyNumberFormat="1" applyFont="1" applyFill="1" applyBorder="1" applyAlignment="1">
      <alignment horizontal="center" vertical="center"/>
    </xf>
    <xf numFmtId="0" fontId="15" fillId="13" borderId="43" xfId="0" applyNumberFormat="1" applyFont="1" applyFill="1" applyBorder="1" applyAlignment="1">
      <alignment horizontal="center" vertical="center" wrapText="1"/>
    </xf>
    <xf numFmtId="0" fontId="3" fillId="13" borderId="43" xfId="0" applyNumberFormat="1" applyFont="1" applyFill="1" applyBorder="1" applyAlignment="1">
      <alignment horizontal="left" wrapText="1"/>
    </xf>
    <xf numFmtId="0" fontId="3" fillId="4" borderId="44" xfId="0" applyNumberFormat="1" applyFont="1" applyFill="1" applyBorder="1" applyAlignment="1">
      <alignment horizontal="left" wrapText="1"/>
    </xf>
    <xf numFmtId="0" fontId="9" fillId="3" borderId="43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 wrapText="1"/>
    </xf>
    <xf numFmtId="0" fontId="9" fillId="29" borderId="43" xfId="0" applyNumberFormat="1" applyFont="1" applyFill="1" applyBorder="1" applyAlignment="1">
      <alignment horizontal="center"/>
    </xf>
    <xf numFmtId="0" fontId="50" fillId="0" borderId="42" xfId="0" applyNumberFormat="1" applyFont="1" applyBorder="1" applyAlignment="1">
      <alignment horizontal="center"/>
    </xf>
    <xf numFmtId="0" fontId="50" fillId="3" borderId="42" xfId="0" applyNumberFormat="1" applyFont="1" applyFill="1" applyBorder="1" applyAlignment="1">
      <alignment horizontal="center"/>
    </xf>
    <xf numFmtId="0" fontId="50" fillId="4" borderId="42" xfId="0" applyNumberFormat="1" applyFont="1" applyFill="1" applyBorder="1" applyAlignment="1">
      <alignment horizontal="center"/>
    </xf>
    <xf numFmtId="0" fontId="24" fillId="28" borderId="44" xfId="0" applyNumberFormat="1" applyFont="1" applyFill="1" applyBorder="1" applyAlignment="1">
      <alignment horizontal="center"/>
    </xf>
    <xf numFmtId="0" fontId="24" fillId="28" borderId="45" xfId="0" applyNumberFormat="1" applyFont="1" applyFill="1" applyBorder="1" applyAlignment="1">
      <alignment horizontal="center"/>
    </xf>
    <xf numFmtId="0" fontId="24" fillId="28" borderId="45" xfId="0" applyNumberFormat="1" applyFont="1" applyFill="1" applyBorder="1" applyAlignment="1">
      <alignment horizontal="center" wrapText="1"/>
    </xf>
    <xf numFmtId="0" fontId="24" fillId="28" borderId="49" xfId="0" applyNumberFormat="1" applyFont="1" applyFill="1" applyBorder="1" applyAlignment="1">
      <alignment horizontal="center" wrapText="1"/>
    </xf>
    <xf numFmtId="0" fontId="24" fillId="3" borderId="45" xfId="0" applyNumberFormat="1" applyFont="1" applyFill="1" applyBorder="1" applyAlignment="1">
      <alignment horizontal="center"/>
    </xf>
    <xf numFmtId="0" fontId="24" fillId="28" borderId="46" xfId="0" applyNumberFormat="1" applyFont="1" applyFill="1" applyBorder="1" applyAlignment="1">
      <alignment horizontal="center"/>
    </xf>
    <xf numFmtId="0" fontId="3" fillId="4" borderId="43" xfId="0" applyNumberFormat="1" applyFont="1" applyFill="1" applyBorder="1"/>
    <xf numFmtId="0" fontId="3" fillId="29" borderId="43" xfId="0" applyNumberFormat="1" applyFont="1" applyFill="1" applyBorder="1"/>
    <xf numFmtId="0" fontId="30" fillId="29" borderId="43" xfId="0" applyNumberFormat="1" applyFont="1" applyFill="1" applyBorder="1" applyAlignment="1">
      <alignment horizontal="left" wrapText="1"/>
    </xf>
    <xf numFmtId="0" fontId="24" fillId="29" borderId="49" xfId="0" applyNumberFormat="1" applyFont="1" applyFill="1" applyBorder="1" applyAlignment="1">
      <alignment horizontal="center"/>
    </xf>
    <xf numFmtId="0" fontId="15" fillId="29" borderId="49" xfId="0" applyNumberFormat="1" applyFont="1" applyFill="1" applyBorder="1" applyAlignment="1">
      <alignment horizontal="center"/>
    </xf>
    <xf numFmtId="0" fontId="30" fillId="0" borderId="102" xfId="0" applyNumberFormat="1" applyFont="1" applyBorder="1" applyAlignment="1">
      <alignment horizontal="left" wrapText="1"/>
    </xf>
    <xf numFmtId="0" fontId="30" fillId="0" borderId="15" xfId="0" applyNumberFormat="1" applyFont="1" applyBorder="1" applyAlignment="1">
      <alignment horizontal="left" wrapText="1"/>
    </xf>
    <xf numFmtId="0" fontId="30" fillId="0" borderId="11" xfId="0" applyNumberFormat="1" applyFont="1" applyBorder="1" applyAlignment="1">
      <alignment horizontal="left" wrapText="1"/>
    </xf>
    <xf numFmtId="0" fontId="30" fillId="0" borderId="103" xfId="0" applyNumberFormat="1" applyFont="1" applyBorder="1" applyAlignment="1">
      <alignment horizontal="left" wrapText="1"/>
    </xf>
    <xf numFmtId="0" fontId="30" fillId="0" borderId="104" xfId="0" applyNumberFormat="1" applyFont="1" applyBorder="1" applyAlignment="1">
      <alignment horizontal="left" wrapText="1"/>
    </xf>
    <xf numFmtId="0" fontId="30" fillId="0" borderId="105" xfId="0" applyNumberFormat="1" applyFont="1" applyBorder="1" applyAlignment="1">
      <alignment horizontal="left" wrapText="1"/>
    </xf>
    <xf numFmtId="0" fontId="24" fillId="28" borderId="42" xfId="0" applyNumberFormat="1" applyFont="1" applyFill="1" applyBorder="1" applyAlignment="1">
      <alignment horizontal="center"/>
    </xf>
    <xf numFmtId="0" fontId="24" fillId="3" borderId="42" xfId="0" applyNumberFormat="1" applyFont="1" applyFill="1" applyBorder="1" applyAlignment="1">
      <alignment horizontal="center"/>
    </xf>
    <xf numFmtId="0" fontId="24" fillId="29" borderId="42" xfId="0" applyNumberFormat="1" applyFont="1" applyFill="1" applyBorder="1" applyAlignment="1">
      <alignment horizontal="center"/>
    </xf>
    <xf numFmtId="0" fontId="15" fillId="29" borderId="72" xfId="0" applyNumberFormat="1" applyFont="1" applyFill="1" applyBorder="1" applyAlignment="1">
      <alignment horizontal="center" vertical="center"/>
    </xf>
    <xf numFmtId="0" fontId="3" fillId="4" borderId="43" xfId="0" applyNumberFormat="1" applyFont="1" applyFill="1" applyBorder="1" applyAlignment="1">
      <alignment horizontal="left" wrapText="1"/>
    </xf>
    <xf numFmtId="0" fontId="20" fillId="0" borderId="20" xfId="0" applyNumberFormat="1" applyFont="1" applyBorder="1" applyAlignment="1">
      <alignment horizontal="center" vertical="center"/>
    </xf>
    <xf numFmtId="0" fontId="19" fillId="0" borderId="25" xfId="0" applyNumberFormat="1" applyFont="1" applyBorder="1" applyAlignment="1">
      <alignment horizontal="center" vertical="center"/>
    </xf>
    <xf numFmtId="0" fontId="20" fillId="0" borderId="26" xfId="0" applyNumberFormat="1" applyFont="1" applyBorder="1" applyAlignment="1">
      <alignment horizontal="center" vertical="center"/>
    </xf>
    <xf numFmtId="0" fontId="20" fillId="0" borderId="31" xfId="0" applyNumberFormat="1" applyFont="1" applyBorder="1" applyAlignment="1">
      <alignment horizontal="center" vertical="center"/>
    </xf>
    <xf numFmtId="0" fontId="24" fillId="0" borderId="24" xfId="0" applyNumberFormat="1" applyFont="1" applyBorder="1"/>
    <xf numFmtId="0" fontId="15" fillId="5" borderId="100" xfId="0" applyNumberFormat="1" applyFont="1" applyFill="1" applyBorder="1" applyAlignment="1">
      <alignment horizontal="center" vertical="center" textRotation="90" wrapText="1"/>
    </xf>
    <xf numFmtId="0" fontId="10" fillId="5" borderId="15" xfId="0" applyNumberFormat="1" applyFont="1" applyFill="1" applyBorder="1" applyAlignment="1">
      <alignment horizontal="center" textRotation="90"/>
    </xf>
    <xf numFmtId="0" fontId="29" fillId="0" borderId="20" xfId="0" applyNumberFormat="1" applyFont="1" applyBorder="1" applyAlignment="1">
      <alignment horizontal="left" vertical="center" wrapText="1"/>
    </xf>
    <xf numFmtId="0" fontId="29" fillId="0" borderId="19" xfId="0" applyNumberFormat="1" applyFont="1" applyBorder="1" applyAlignment="1">
      <alignment horizontal="center"/>
    </xf>
    <xf numFmtId="0" fontId="24" fillId="8" borderId="19" xfId="0" applyNumberFormat="1" applyFont="1" applyFill="1" applyBorder="1" applyAlignment="1">
      <alignment horizontal="center" wrapText="1"/>
    </xf>
    <xf numFmtId="0" fontId="24" fillId="8" borderId="21" xfId="0" applyNumberFormat="1" applyFont="1" applyFill="1" applyBorder="1" applyAlignment="1">
      <alignment horizontal="center"/>
    </xf>
    <xf numFmtId="0" fontId="9" fillId="0" borderId="15" xfId="0" applyNumberFormat="1" applyFont="1" applyBorder="1"/>
    <xf numFmtId="0" fontId="29" fillId="0" borderId="67" xfId="0" applyNumberFormat="1" applyFont="1" applyBorder="1" applyAlignment="1">
      <alignment horizontal="left" vertical="center" wrapText="1"/>
    </xf>
    <xf numFmtId="0" fontId="29" fillId="0" borderId="25" xfId="0" applyNumberFormat="1" applyFont="1" applyBorder="1" applyAlignment="1">
      <alignment horizontal="center"/>
    </xf>
    <xf numFmtId="0" fontId="29" fillId="0" borderId="68" xfId="0" applyNumberFormat="1" applyFont="1" applyBorder="1" applyAlignment="1">
      <alignment horizontal="center"/>
    </xf>
    <xf numFmtId="0" fontId="29" fillId="0" borderId="69" xfId="0" applyNumberFormat="1" applyFont="1" applyBorder="1" applyAlignment="1">
      <alignment horizontal="center"/>
    </xf>
    <xf numFmtId="0" fontId="9" fillId="0" borderId="62" xfId="0" applyNumberFormat="1" applyFont="1" applyBorder="1"/>
    <xf numFmtId="0" fontId="29" fillId="31" borderId="67" xfId="0" applyNumberFormat="1" applyFont="1" applyFill="1" applyBorder="1" applyAlignment="1">
      <alignment horizontal="left" vertical="center" wrapText="1"/>
    </xf>
    <xf numFmtId="0" fontId="24" fillId="31" borderId="43" xfId="0" applyNumberFormat="1" applyFont="1" applyFill="1" applyBorder="1" applyAlignment="1">
      <alignment horizontal="left" vertical="center" wrapText="1"/>
    </xf>
    <xf numFmtId="0" fontId="24" fillId="31" borderId="68" xfId="0" applyNumberFormat="1" applyFont="1" applyFill="1" applyBorder="1" applyAlignment="1">
      <alignment horizontal="center" wrapText="1"/>
    </xf>
    <xf numFmtId="0" fontId="29" fillId="31" borderId="25" xfId="0" applyNumberFormat="1" applyFont="1" applyFill="1" applyBorder="1" applyAlignment="1">
      <alignment horizontal="center"/>
    </xf>
    <xf numFmtId="0" fontId="29" fillId="31" borderId="67" xfId="0" applyNumberFormat="1" applyFont="1" applyFill="1" applyBorder="1" applyAlignment="1">
      <alignment horizontal="center"/>
    </xf>
    <xf numFmtId="0" fontId="29" fillId="31" borderId="68" xfId="0" applyNumberFormat="1" applyFont="1" applyFill="1" applyBorder="1" applyAlignment="1">
      <alignment horizontal="center"/>
    </xf>
    <xf numFmtId="0" fontId="29" fillId="31" borderId="69" xfId="0" applyNumberFormat="1" applyFont="1" applyFill="1" applyBorder="1" applyAlignment="1">
      <alignment horizontal="center"/>
    </xf>
    <xf numFmtId="0" fontId="29" fillId="31" borderId="26" xfId="0" applyNumberFormat="1" applyFont="1" applyFill="1" applyBorder="1" applyAlignment="1">
      <alignment horizontal="center"/>
    </xf>
    <xf numFmtId="0" fontId="29" fillId="31" borderId="67" xfId="0" applyNumberFormat="1" applyFont="1" applyFill="1" applyBorder="1" applyAlignment="1">
      <alignment horizontal="center" wrapText="1"/>
    </xf>
    <xf numFmtId="0" fontId="29" fillId="31" borderId="69" xfId="0" applyNumberFormat="1" applyFont="1" applyFill="1" applyBorder="1" applyAlignment="1">
      <alignment horizontal="center" wrapText="1"/>
    </xf>
    <xf numFmtId="0" fontId="29" fillId="31" borderId="26" xfId="0" applyNumberFormat="1" applyFont="1" applyFill="1" applyBorder="1" applyAlignment="1">
      <alignment horizontal="center" wrapText="1"/>
    </xf>
    <xf numFmtId="0" fontId="9" fillId="31" borderId="69" xfId="0" applyNumberFormat="1" applyFont="1" applyFill="1" applyBorder="1" applyAlignment="1">
      <alignment horizontal="center"/>
    </xf>
    <xf numFmtId="0" fontId="24" fillId="31" borderId="26" xfId="0" applyNumberFormat="1" applyFont="1" applyFill="1" applyBorder="1" applyAlignment="1">
      <alignment horizontal="center" wrapText="1"/>
    </xf>
    <xf numFmtId="0" fontId="24" fillId="31" borderId="28" xfId="0" applyNumberFormat="1" applyFont="1" applyFill="1" applyBorder="1" applyAlignment="1">
      <alignment horizontal="center"/>
    </xf>
    <xf numFmtId="0" fontId="24" fillId="31" borderId="67" xfId="0" applyNumberFormat="1" applyFont="1" applyFill="1" applyBorder="1" applyAlignment="1">
      <alignment horizontal="center"/>
    </xf>
    <xf numFmtId="0" fontId="24" fillId="31" borderId="69" xfId="0" applyNumberFormat="1" applyFont="1" applyFill="1" applyBorder="1" applyAlignment="1">
      <alignment horizontal="center"/>
    </xf>
    <xf numFmtId="0" fontId="24" fillId="31" borderId="25" xfId="0" applyNumberFormat="1" applyFont="1" applyFill="1" applyBorder="1" applyAlignment="1">
      <alignment horizontal="center"/>
    </xf>
    <xf numFmtId="0" fontId="15" fillId="31" borderId="71" xfId="0" applyNumberFormat="1" applyFont="1" applyFill="1" applyBorder="1" applyAlignment="1">
      <alignment horizontal="center" vertical="center"/>
    </xf>
    <xf numFmtId="0" fontId="29" fillId="5" borderId="4" xfId="0" applyNumberFormat="1" applyFont="1" applyFill="1" applyBorder="1" applyAlignment="1">
      <alignment horizontal="left" vertical="top" wrapText="1"/>
    </xf>
    <xf numFmtId="0" fontId="29" fillId="0" borderId="43" xfId="0" applyNumberFormat="1" applyFont="1" applyBorder="1" applyAlignment="1">
      <alignment horizontal="left" vertical="center" wrapText="1"/>
    </xf>
    <xf numFmtId="0" fontId="4" fillId="0" borderId="0" xfId="0" applyNumberFormat="1" applyFont="1" applyAlignment="1">
      <alignment horizontal="center"/>
    </xf>
    <xf numFmtId="0" fontId="14" fillId="0" borderId="4" xfId="0" applyNumberFormat="1" applyFont="1" applyBorder="1" applyAlignment="1">
      <alignment horizontal="center" vertical="center" textRotation="90" wrapText="1"/>
    </xf>
    <xf numFmtId="0" fontId="14" fillId="0" borderId="16" xfId="0" applyNumberFormat="1" applyFont="1" applyBorder="1" applyAlignment="1">
      <alignment horizontal="center" vertical="center" textRotation="90" wrapText="1"/>
    </xf>
    <xf numFmtId="0" fontId="14" fillId="0" borderId="50" xfId="0" applyNumberFormat="1" applyFont="1" applyBorder="1" applyAlignment="1">
      <alignment horizontal="center" vertical="center" textRotation="90" wrapText="1"/>
    </xf>
    <xf numFmtId="0" fontId="15" fillId="0" borderId="6" xfId="0" applyNumberFormat="1" applyFont="1" applyBorder="1" applyAlignment="1">
      <alignment horizontal="left" vertical="center" wrapText="1"/>
    </xf>
    <xf numFmtId="0" fontId="15" fillId="0" borderId="18" xfId="0" applyNumberFormat="1" applyFont="1" applyBorder="1" applyAlignment="1">
      <alignment horizontal="left" vertical="center" wrapText="1"/>
    </xf>
    <xf numFmtId="0" fontId="15" fillId="0" borderId="52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center" textRotation="90" wrapText="1"/>
    </xf>
    <xf numFmtId="0" fontId="15" fillId="0" borderId="17" xfId="0" applyNumberFormat="1" applyFont="1" applyBorder="1" applyAlignment="1">
      <alignment horizontal="center" vertical="center" textRotation="90" wrapText="1"/>
    </xf>
    <xf numFmtId="0" fontId="15" fillId="0" borderId="51" xfId="0" applyNumberFormat="1" applyFont="1" applyBorder="1" applyAlignment="1">
      <alignment horizontal="center" vertical="center" textRotation="90" wrapText="1"/>
    </xf>
    <xf numFmtId="0" fontId="15" fillId="0" borderId="7" xfId="0" applyNumberFormat="1" applyFont="1" applyBorder="1" applyAlignment="1">
      <alignment horizontal="center" vertical="center" textRotation="90" wrapText="1"/>
    </xf>
    <xf numFmtId="0" fontId="15" fillId="0" borderId="0" xfId="0" applyNumberFormat="1" applyFont="1" applyAlignment="1">
      <alignment horizontal="center" vertical="center" textRotation="90" wrapText="1"/>
    </xf>
    <xf numFmtId="0" fontId="15" fillId="0" borderId="53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Alignment="1">
      <alignment horizontal="left" vertical="center" wrapText="1"/>
    </xf>
    <xf numFmtId="0" fontId="16" fillId="2" borderId="11" xfId="0" applyNumberFormat="1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center" vertical="center"/>
    </xf>
    <xf numFmtId="0" fontId="16" fillId="2" borderId="10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6" fillId="2" borderId="12" xfId="0" applyNumberFormat="1" applyFont="1" applyFill="1" applyBorder="1" applyAlignment="1">
      <alignment horizontal="center" vertical="center"/>
    </xf>
    <xf numFmtId="0" fontId="16" fillId="2" borderId="13" xfId="0" applyNumberFormat="1" applyFont="1" applyFill="1" applyBorder="1" applyAlignment="1">
      <alignment horizontal="center" vertical="center"/>
    </xf>
    <xf numFmtId="0" fontId="16" fillId="2" borderId="8" xfId="0" applyNumberFormat="1" applyFont="1" applyFill="1" applyBorder="1" applyAlignment="1">
      <alignment horizontal="center" vertical="center"/>
    </xf>
    <xf numFmtId="0" fontId="17" fillId="0" borderId="11" xfId="0" applyNumberFormat="1" applyFont="1" applyBorder="1" applyAlignment="1">
      <alignment horizontal="center" vertical="center"/>
    </xf>
    <xf numFmtId="0" fontId="17" fillId="0" borderId="9" xfId="0" applyNumberFormat="1" applyFont="1" applyBorder="1" applyAlignment="1">
      <alignment horizontal="center" vertical="center"/>
    </xf>
    <xf numFmtId="0" fontId="17" fillId="0" borderId="10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 textRotation="90"/>
    </xf>
    <xf numFmtId="0" fontId="10" fillId="0" borderId="29" xfId="0" applyNumberFormat="1" applyFont="1" applyBorder="1" applyAlignment="1">
      <alignment horizontal="center" textRotation="90"/>
    </xf>
    <xf numFmtId="0" fontId="10" fillId="0" borderId="54" xfId="0" applyNumberFormat="1" applyFont="1" applyBorder="1" applyAlignment="1">
      <alignment horizontal="center" textRotation="90"/>
    </xf>
    <xf numFmtId="0" fontId="10" fillId="0" borderId="15" xfId="0" applyNumberFormat="1" applyFont="1" applyBorder="1" applyAlignment="1">
      <alignment horizontal="center" textRotation="90"/>
    </xf>
    <xf numFmtId="0" fontId="10" fillId="0" borderId="55" xfId="0" applyNumberFormat="1" applyFont="1" applyBorder="1" applyAlignment="1">
      <alignment horizontal="center" textRotation="90"/>
    </xf>
    <xf numFmtId="0" fontId="18" fillId="0" borderId="11" xfId="0" applyNumberFormat="1" applyFont="1" applyBorder="1" applyAlignment="1">
      <alignment horizontal="center" textRotation="90"/>
    </xf>
    <xf numFmtId="0" fontId="18" fillId="0" borderId="29" xfId="0" applyNumberFormat="1" applyFont="1" applyBorder="1" applyAlignment="1">
      <alignment horizontal="center" textRotation="90"/>
    </xf>
    <xf numFmtId="0" fontId="18" fillId="0" borderId="54" xfId="0" applyNumberFormat="1" applyFont="1" applyBorder="1" applyAlignment="1">
      <alignment horizontal="center" textRotation="90"/>
    </xf>
    <xf numFmtId="0" fontId="16" fillId="2" borderId="4" xfId="0" applyNumberFormat="1" applyFont="1" applyFill="1" applyBorder="1" applyAlignment="1">
      <alignment horizontal="center" vertical="center"/>
    </xf>
    <xf numFmtId="0" fontId="16" fillId="2" borderId="14" xfId="0" applyNumberFormat="1" applyFont="1" applyFill="1" applyBorder="1" applyAlignment="1">
      <alignment horizontal="center" vertical="center"/>
    </xf>
    <xf numFmtId="0" fontId="13" fillId="0" borderId="15" xfId="0" applyNumberFormat="1" applyFont="1" applyBorder="1" applyAlignment="1">
      <alignment horizontal="center" textRotation="90"/>
    </xf>
    <xf numFmtId="0" fontId="13" fillId="0" borderId="29" xfId="0" applyNumberFormat="1" applyFont="1" applyBorder="1" applyAlignment="1">
      <alignment horizontal="center" textRotation="90"/>
    </xf>
    <xf numFmtId="0" fontId="13" fillId="0" borderId="55" xfId="0" applyNumberFormat="1" applyFont="1" applyBorder="1" applyAlignment="1">
      <alignment horizontal="center" textRotation="90"/>
    </xf>
    <xf numFmtId="0" fontId="6" fillId="8" borderId="84" xfId="0" applyNumberFormat="1" applyFont="1" applyFill="1" applyBorder="1" applyAlignment="1">
      <alignment horizontal="left" vertical="center" wrapText="1"/>
    </xf>
    <xf numFmtId="0" fontId="6" fillId="8" borderId="2" xfId="0" applyNumberFormat="1" applyFont="1" applyFill="1" applyBorder="1" applyAlignment="1">
      <alignment horizontal="left" vertical="center" wrapText="1"/>
    </xf>
    <xf numFmtId="0" fontId="6" fillId="8" borderId="3" xfId="0" applyNumberFormat="1" applyFont="1" applyFill="1" applyBorder="1" applyAlignment="1">
      <alignment horizontal="left" vertical="center" wrapText="1"/>
    </xf>
    <xf numFmtId="0" fontId="15" fillId="0" borderId="12" xfId="0" applyNumberFormat="1" applyFont="1" applyBorder="1" applyAlignment="1">
      <alignment horizontal="center" vertical="center" textRotation="90" wrapText="1"/>
    </xf>
    <xf numFmtId="0" fontId="15" fillId="0" borderId="91" xfId="0" applyNumberFormat="1" applyFont="1" applyBorder="1" applyAlignment="1">
      <alignment horizontal="center" vertical="center" textRotation="90" wrapText="1"/>
    </xf>
    <xf numFmtId="0" fontId="15" fillId="0" borderId="92" xfId="0" applyNumberFormat="1" applyFont="1" applyBorder="1" applyAlignment="1">
      <alignment horizontal="center" vertical="center" textRotation="90" wrapText="1"/>
    </xf>
    <xf numFmtId="0" fontId="41" fillId="0" borderId="0" xfId="0" applyNumberFormat="1" applyFont="1" applyAlignment="1">
      <alignment horizontal="center" vertical="center" wrapText="1"/>
    </xf>
    <xf numFmtId="0" fontId="15" fillId="8" borderId="84" xfId="0" applyNumberFormat="1" applyFont="1" applyFill="1" applyBorder="1" applyAlignment="1">
      <alignment horizontal="left" vertical="center" wrapText="1"/>
    </xf>
    <xf numFmtId="0" fontId="15" fillId="8" borderId="2" xfId="0" applyNumberFormat="1" applyFont="1" applyFill="1" applyBorder="1" applyAlignment="1">
      <alignment horizontal="left" vertical="center" wrapText="1"/>
    </xf>
    <xf numFmtId="0" fontId="15" fillId="8" borderId="3" xfId="0" applyNumberFormat="1" applyFont="1" applyFill="1" applyBorder="1" applyAlignment="1">
      <alignment horizontal="left" vertical="center" wrapText="1"/>
    </xf>
    <xf numFmtId="0" fontId="15" fillId="8" borderId="56" xfId="0" applyNumberFormat="1" applyFont="1" applyFill="1" applyBorder="1" applyAlignment="1">
      <alignment horizontal="left" vertical="center" wrapText="1"/>
    </xf>
    <xf numFmtId="0" fontId="15" fillId="8" borderId="9" xfId="0" applyNumberFormat="1" applyFont="1" applyFill="1" applyBorder="1" applyAlignment="1">
      <alignment horizontal="left" vertical="center" wrapText="1"/>
    </xf>
    <xf numFmtId="0" fontId="15" fillId="8" borderId="13" xfId="0" applyNumberFormat="1" applyFont="1" applyFill="1" applyBorder="1" applyAlignment="1">
      <alignment horizontal="left" vertical="center" wrapText="1"/>
    </xf>
    <xf numFmtId="0" fontId="15" fillId="8" borderId="39" xfId="0" applyNumberFormat="1" applyFont="1" applyFill="1" applyBorder="1" applyAlignment="1">
      <alignment horizontal="left" vertical="center" wrapText="1"/>
    </xf>
    <xf numFmtId="0" fontId="15" fillId="8" borderId="97" xfId="0" applyNumberFormat="1" applyFont="1" applyFill="1" applyBorder="1" applyAlignment="1">
      <alignment horizontal="left" vertical="center" wrapText="1"/>
    </xf>
    <xf numFmtId="0" fontId="15" fillId="0" borderId="86" xfId="0" applyNumberFormat="1" applyFont="1" applyBorder="1" applyAlignment="1">
      <alignment horizontal="center" vertical="center" textRotation="90" wrapText="1"/>
    </xf>
    <xf numFmtId="0" fontId="15" fillId="0" borderId="98" xfId="0" applyNumberFormat="1" applyFont="1" applyBorder="1" applyAlignment="1">
      <alignment horizontal="center" vertical="center" textRotation="90" wrapText="1"/>
    </xf>
    <xf numFmtId="0" fontId="15" fillId="0" borderId="87" xfId="0" applyNumberFormat="1" applyFont="1" applyBorder="1" applyAlignment="1">
      <alignment horizontal="left" vertical="center" wrapText="1"/>
    </xf>
    <xf numFmtId="0" fontId="15" fillId="0" borderId="99" xfId="0" applyNumberFormat="1" applyFont="1" applyBorder="1" applyAlignment="1">
      <alignment horizontal="left" vertical="center" wrapText="1"/>
    </xf>
    <xf numFmtId="0" fontId="44" fillId="0" borderId="4" xfId="0" applyNumberFormat="1" applyFont="1" applyBorder="1" applyAlignment="1">
      <alignment horizontal="center" vertical="center" textRotation="90" wrapText="1"/>
    </xf>
    <xf numFmtId="0" fontId="44" fillId="0" borderId="16" xfId="0" applyNumberFormat="1" applyFont="1" applyBorder="1" applyAlignment="1">
      <alignment horizontal="center" vertical="center" textRotation="90" wrapText="1"/>
    </xf>
    <xf numFmtId="0" fontId="44" fillId="0" borderId="50" xfId="0" applyNumberFormat="1" applyFont="1" applyBorder="1" applyAlignment="1">
      <alignment horizontal="center" vertical="center" textRotation="90" wrapText="1"/>
    </xf>
    <xf numFmtId="0" fontId="36" fillId="0" borderId="5" xfId="0" applyNumberFormat="1" applyFont="1" applyBorder="1" applyAlignment="1">
      <alignment horizontal="center" vertical="center" textRotation="90" wrapText="1"/>
    </xf>
    <xf numFmtId="0" fontId="36" fillId="0" borderId="17" xfId="0" applyNumberFormat="1" applyFont="1" applyBorder="1" applyAlignment="1">
      <alignment horizontal="center" vertical="center" textRotation="90" wrapText="1"/>
    </xf>
    <xf numFmtId="0" fontId="36" fillId="0" borderId="51" xfId="0" applyNumberFormat="1" applyFont="1" applyBorder="1" applyAlignment="1">
      <alignment horizontal="center" vertical="center" textRotation="90" wrapText="1"/>
    </xf>
    <xf numFmtId="0" fontId="36" fillId="0" borderId="6" xfId="0" applyNumberFormat="1" applyFont="1" applyBorder="1" applyAlignment="1">
      <alignment horizontal="left" vertical="center" wrapText="1"/>
    </xf>
    <xf numFmtId="0" fontId="36" fillId="0" borderId="18" xfId="0" applyNumberFormat="1" applyFont="1" applyBorder="1" applyAlignment="1">
      <alignment horizontal="left" vertical="center" wrapText="1"/>
    </xf>
    <xf numFmtId="0" fontId="36" fillId="0" borderId="52" xfId="0" applyNumberFormat="1" applyFont="1" applyBorder="1" applyAlignment="1">
      <alignment horizontal="left" vertical="center" wrapText="1"/>
    </xf>
    <xf numFmtId="0" fontId="36" fillId="0" borderId="7" xfId="0" applyNumberFormat="1" applyFont="1" applyBorder="1" applyAlignment="1">
      <alignment horizontal="center" vertical="center" textRotation="90" wrapText="1"/>
    </xf>
    <xf numFmtId="0" fontId="36" fillId="0" borderId="0" xfId="0" applyNumberFormat="1" applyFont="1" applyAlignment="1">
      <alignment horizontal="center" vertical="center" textRotation="90" wrapText="1"/>
    </xf>
    <xf numFmtId="0" fontId="36" fillId="0" borderId="53" xfId="0" applyNumberFormat="1" applyFont="1" applyBorder="1" applyAlignment="1">
      <alignment horizontal="center" vertical="center" textRotation="90" wrapText="1"/>
    </xf>
    <xf numFmtId="0" fontId="22" fillId="8" borderId="84" xfId="0" applyNumberFormat="1" applyFont="1" applyFill="1" applyBorder="1" applyAlignment="1">
      <alignment horizontal="left" vertical="center" wrapText="1"/>
    </xf>
    <xf numFmtId="0" fontId="22" fillId="8" borderId="2" xfId="0" applyNumberFormat="1" applyFont="1" applyFill="1" applyBorder="1" applyAlignment="1">
      <alignment horizontal="left" vertical="center" wrapText="1"/>
    </xf>
    <xf numFmtId="0" fontId="22" fillId="8" borderId="3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/>
  </sheetViews>
  <sheetFormatPr defaultColWidth="9.140625" defaultRowHeight="15.75" x14ac:dyDescent="0.25"/>
  <cols>
    <col min="1" max="1" width="16.5703125" style="1" customWidth="1"/>
    <col min="2" max="4" width="9.140625" style="1" bestFit="1" customWidth="1"/>
    <col min="5" max="5" width="11.28515625" style="1" customWidth="1"/>
    <col min="6" max="11" width="9.140625" style="1" bestFit="1" customWidth="1"/>
    <col min="12" max="12" width="21.28515625" style="1" customWidth="1"/>
    <col min="13" max="13" width="9.140625" style="1" bestFit="1" customWidth="1"/>
    <col min="14" max="16384" width="9.140625" style="1"/>
  </cols>
  <sheetData>
    <row r="1" spans="1:14" s="2" customFormat="1" x14ac:dyDescent="0.25">
      <c r="E1" s="3"/>
      <c r="I1" s="3"/>
      <c r="J1" s="3"/>
      <c r="K1" s="3"/>
      <c r="L1" s="3"/>
    </row>
    <row r="2" spans="1:14" s="2" customFormat="1" ht="24" customHeight="1" x14ac:dyDescent="0.4">
      <c r="A2" s="2179" t="s">
        <v>0</v>
      </c>
      <c r="B2" s="2179"/>
      <c r="C2" s="2179"/>
      <c r="D2" s="2179"/>
      <c r="E2" s="2179"/>
      <c r="F2" s="2179"/>
      <c r="G2" s="2179"/>
      <c r="H2" s="2179"/>
      <c r="I2" s="2179"/>
      <c r="J2" s="2179"/>
      <c r="K2" s="2179"/>
      <c r="L2" s="2179"/>
      <c r="M2" s="2179"/>
      <c r="N2" s="2179"/>
    </row>
    <row r="3" spans="1:14" s="2" customFormat="1" x14ac:dyDescent="0.25">
      <c r="E3" s="3"/>
      <c r="I3" s="3"/>
      <c r="J3" s="3"/>
      <c r="K3" s="3"/>
      <c r="L3" s="3"/>
    </row>
    <row r="4" spans="1:14" s="2" customFormat="1" x14ac:dyDescent="0.25">
      <c r="E4" s="4"/>
      <c r="I4" s="3"/>
      <c r="J4" s="3"/>
      <c r="K4" s="3"/>
      <c r="L4" s="3"/>
    </row>
    <row r="5" spans="1:14" s="2" customFormat="1" x14ac:dyDescent="0.25">
      <c r="E5" s="3"/>
      <c r="I5" s="3" t="s">
        <v>1</v>
      </c>
      <c r="J5" s="3"/>
      <c r="K5" s="3"/>
      <c r="L5" s="3"/>
    </row>
    <row r="6" spans="1:14" s="2" customFormat="1" x14ac:dyDescent="0.25">
      <c r="I6" s="3" t="s">
        <v>2</v>
      </c>
    </row>
    <row r="7" spans="1:14" s="2" customFormat="1" x14ac:dyDescent="0.25">
      <c r="I7" s="3" t="s">
        <v>3</v>
      </c>
    </row>
    <row r="8" spans="1:14" s="2" customFormat="1" x14ac:dyDescent="0.25">
      <c r="I8" s="4" t="s">
        <v>4</v>
      </c>
      <c r="L8" s="5" t="s">
        <v>5</v>
      </c>
    </row>
    <row r="9" spans="1:14" s="2" customFormat="1" x14ac:dyDescent="0.25">
      <c r="I9" s="3" t="s">
        <v>6</v>
      </c>
    </row>
    <row r="10" spans="1:14" s="2" customFormat="1" x14ac:dyDescent="0.25"/>
    <row r="11" spans="1:14" s="2" customFormat="1" x14ac:dyDescent="0.25"/>
    <row r="12" spans="1:14" s="2" customFormat="1" x14ac:dyDescent="0.25">
      <c r="B12" s="6"/>
      <c r="C12" s="6"/>
      <c r="D12" s="6"/>
      <c r="E12" s="6"/>
      <c r="F12" s="6"/>
      <c r="G12" s="6"/>
      <c r="H12" s="6"/>
      <c r="I12" s="6"/>
    </row>
    <row r="13" spans="1:14" s="2" customFormat="1" x14ac:dyDescent="0.25">
      <c r="B13" s="7"/>
      <c r="C13" s="8"/>
      <c r="D13" s="7"/>
      <c r="E13" s="7"/>
      <c r="F13" s="7"/>
      <c r="G13" s="7"/>
      <c r="H13" s="7"/>
      <c r="I13" s="7"/>
    </row>
    <row r="14" spans="1:14" s="2" customFormat="1" x14ac:dyDescent="0.25">
      <c r="B14" s="6"/>
      <c r="C14" s="6"/>
      <c r="D14" s="6"/>
      <c r="E14" s="6"/>
      <c r="F14" s="6"/>
      <c r="G14" s="6"/>
      <c r="H14" s="6"/>
      <c r="I14" s="6"/>
    </row>
    <row r="15" spans="1:14" s="2" customFormat="1" x14ac:dyDescent="0.25">
      <c r="A15" s="7"/>
    </row>
    <row r="19" spans="5:7" ht="25.5" x14ac:dyDescent="0.35">
      <c r="E19" s="9" t="s">
        <v>7</v>
      </c>
    </row>
    <row r="20" spans="5:7" ht="26.25" x14ac:dyDescent="0.4">
      <c r="E20" s="9"/>
      <c r="F20" s="10" t="s">
        <v>8</v>
      </c>
    </row>
    <row r="21" spans="5:7" ht="26.25" x14ac:dyDescent="0.4">
      <c r="F21" s="10"/>
    </row>
    <row r="32" spans="5:7" ht="26.25" x14ac:dyDescent="0.4">
      <c r="G32" s="10" t="s">
        <v>9</v>
      </c>
    </row>
  </sheetData>
  <mergeCells count="1">
    <mergeCell ref="A2:N2"/>
  </mergeCells>
  <pageMargins left="0.70866137742996205" right="0.70866137742996205" top="0.74803149700164795" bottom="0.74803149700164795" header="0.31496062874794001" footer="0.31496062874794001"/>
  <pageSetup paperSize="9" scale="8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10"/>
  <sheetViews>
    <sheetView showZeros="0" topLeftCell="C47" zoomScale="80" zoomScaleNormal="80" workbookViewId="0">
      <selection activeCell="C61" sqref="A61:XFD62"/>
    </sheetView>
  </sheetViews>
  <sheetFormatPr defaultColWidth="9.140625" defaultRowHeight="20.25" x14ac:dyDescent="0.2"/>
  <cols>
    <col min="1" max="1" width="7.5703125" style="11" customWidth="1"/>
    <col min="2" max="2" width="11.28515625" style="12" customWidth="1"/>
    <col min="3" max="3" width="25.5703125" style="13" customWidth="1"/>
    <col min="4" max="4" width="9.140625" style="11" hidden="1" customWidth="1"/>
    <col min="5" max="46" width="5" style="11" customWidth="1"/>
    <col min="47" max="47" width="5.28515625" style="11" customWidth="1"/>
    <col min="48" max="48" width="5" style="11" hidden="1" customWidth="1"/>
    <col min="49" max="49" width="3.42578125" style="11" hidden="1" customWidth="1"/>
    <col min="50" max="50" width="1.85546875" style="11" hidden="1" customWidth="1"/>
    <col min="51" max="51" width="2.140625" style="11" hidden="1" customWidth="1"/>
    <col min="52" max="52" width="1.7109375" style="11" hidden="1" customWidth="1"/>
    <col min="53" max="54" width="1.85546875" style="11" hidden="1" customWidth="1"/>
    <col min="55" max="55" width="2" style="11" hidden="1" customWidth="1"/>
    <col min="56" max="56" width="1.85546875" style="11" hidden="1" customWidth="1"/>
    <col min="57" max="57" width="2.5703125" style="11" hidden="1" customWidth="1"/>
    <col min="58" max="59" width="5" style="11" customWidth="1"/>
    <col min="60" max="60" width="12.140625" style="14" bestFit="1" customWidth="1"/>
    <col min="61" max="61" width="8.85546875" style="11" hidden="1" customWidth="1"/>
    <col min="62" max="62" width="9.140625" style="15" hidden="1" bestFit="1" customWidth="1"/>
    <col min="63" max="64" width="9.140625" style="11" hidden="1" bestFit="1" customWidth="1"/>
    <col min="65" max="65" width="9.140625" style="11" bestFit="1" customWidth="1"/>
    <col min="66" max="16384" width="9.140625" style="11"/>
  </cols>
  <sheetData>
    <row r="1" spans="1:62" s="16" customFormat="1" ht="24" customHeight="1" x14ac:dyDescent="0.25">
      <c r="A1" s="17"/>
      <c r="B1" s="17" t="s">
        <v>10</v>
      </c>
      <c r="C1" s="13"/>
      <c r="D1" s="18"/>
      <c r="E1" s="18"/>
      <c r="F1" s="18"/>
      <c r="P1" s="19"/>
      <c r="Q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20"/>
      <c r="AL1" s="20"/>
      <c r="AM1" s="2192"/>
      <c r="AN1" s="2192"/>
      <c r="AO1" s="2192"/>
      <c r="AP1" s="2192"/>
      <c r="AQ1" s="2192"/>
      <c r="AR1" s="21"/>
      <c r="AS1" s="21"/>
      <c r="AT1" s="21"/>
      <c r="AU1" s="5" t="s">
        <v>5</v>
      </c>
      <c r="AW1" s="22"/>
      <c r="AX1" s="22"/>
      <c r="AY1" s="19"/>
      <c r="AZ1" s="19"/>
      <c r="BA1" s="19"/>
      <c r="BB1" s="19"/>
      <c r="BC1" s="22"/>
      <c r="BD1" s="22"/>
      <c r="BE1" s="19"/>
      <c r="BF1" s="19"/>
      <c r="BG1" s="19"/>
      <c r="BH1" s="19"/>
    </row>
    <row r="2" spans="1:62" ht="18.75" customHeight="1" x14ac:dyDescent="0.2">
      <c r="A2" s="16"/>
      <c r="B2" s="23"/>
      <c r="D2" s="18"/>
      <c r="E2" s="18"/>
      <c r="F2" s="18"/>
      <c r="G2" s="16"/>
      <c r="H2" s="16"/>
      <c r="I2" s="16"/>
      <c r="J2" s="16"/>
      <c r="K2" s="16"/>
      <c r="L2" s="16"/>
      <c r="M2" s="16"/>
      <c r="N2" s="16"/>
      <c r="O2" s="16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9"/>
      <c r="BH2" s="24"/>
      <c r="BI2" s="16"/>
      <c r="BJ2" s="16"/>
    </row>
    <row r="3" spans="1:62" ht="21" customHeight="1" x14ac:dyDescent="0.2">
      <c r="B3" s="25" t="s">
        <v>11</v>
      </c>
      <c r="C3" s="2196" t="s">
        <v>12</v>
      </c>
      <c r="D3" s="2197"/>
      <c r="E3" s="2197"/>
      <c r="F3" s="2197"/>
      <c r="G3" s="2197"/>
      <c r="H3" s="2197"/>
      <c r="I3" s="2197"/>
      <c r="J3" s="2197"/>
      <c r="K3" s="2197"/>
      <c r="L3" s="2197"/>
      <c r="M3" s="2197"/>
      <c r="N3" s="2197"/>
      <c r="O3" s="2197"/>
      <c r="P3" s="2197"/>
      <c r="Q3" s="2197"/>
      <c r="R3" s="2197"/>
      <c r="S3" s="2197"/>
      <c r="T3" s="2197"/>
      <c r="U3" s="2197"/>
      <c r="V3" s="2197"/>
      <c r="W3" s="2197"/>
      <c r="X3" s="2197"/>
      <c r="Y3" s="2198"/>
      <c r="AA3" s="26" t="s">
        <v>13</v>
      </c>
      <c r="AB3" s="19"/>
      <c r="AD3" s="27" t="s">
        <v>14</v>
      </c>
      <c r="AE3" s="27"/>
      <c r="AK3" s="28"/>
      <c r="AM3" s="28"/>
      <c r="AN3" s="20"/>
      <c r="AO3" s="20"/>
      <c r="AP3" s="20"/>
      <c r="AQ3" s="20"/>
      <c r="AR3" s="21"/>
      <c r="AS3" s="21"/>
      <c r="AT3" s="21"/>
      <c r="AU3" s="20"/>
      <c r="AV3" s="5"/>
      <c r="AW3" s="18"/>
      <c r="AX3" s="18"/>
      <c r="AY3" s="19"/>
      <c r="AZ3" s="19"/>
      <c r="BA3" s="19"/>
      <c r="BB3" s="19"/>
      <c r="BC3" s="18"/>
      <c r="BD3" s="18"/>
      <c r="BE3" s="19"/>
      <c r="BF3" s="19"/>
      <c r="BG3" s="19"/>
      <c r="BH3" s="19"/>
      <c r="BJ3" s="11"/>
    </row>
    <row r="4" spans="1:62" ht="13.5" customHeight="1" x14ac:dyDescent="0.2">
      <c r="A4" s="2180" t="s">
        <v>15</v>
      </c>
      <c r="B4" s="2186" t="s">
        <v>16</v>
      </c>
      <c r="C4" s="2183" t="s">
        <v>17</v>
      </c>
      <c r="D4" s="2189" t="s">
        <v>18</v>
      </c>
      <c r="E4" s="2201" t="s">
        <v>19</v>
      </c>
      <c r="F4" s="2194"/>
      <c r="G4" s="2194"/>
      <c r="H4" s="2194"/>
      <c r="I4" s="2195"/>
      <c r="J4" s="2193" t="s">
        <v>20</v>
      </c>
      <c r="K4" s="2194"/>
      <c r="L4" s="2194"/>
      <c r="M4" s="2195"/>
      <c r="N4" s="2199" t="s">
        <v>21</v>
      </c>
      <c r="O4" s="2194"/>
      <c r="P4" s="2194"/>
      <c r="Q4" s="2200"/>
      <c r="R4" s="2199" t="s">
        <v>22</v>
      </c>
      <c r="S4" s="2194"/>
      <c r="T4" s="2194"/>
      <c r="U4" s="2194"/>
      <c r="V4" s="2200"/>
      <c r="W4" s="2193" t="s">
        <v>23</v>
      </c>
      <c r="X4" s="2194"/>
      <c r="Y4" s="2194"/>
      <c r="Z4" s="2195"/>
      <c r="AA4" s="2193" t="s">
        <v>24</v>
      </c>
      <c r="AB4" s="2194"/>
      <c r="AC4" s="2194"/>
      <c r="AD4" s="2195"/>
      <c r="AE4" s="2193" t="s">
        <v>25</v>
      </c>
      <c r="AF4" s="2194"/>
      <c r="AG4" s="2194"/>
      <c r="AH4" s="2194"/>
      <c r="AI4" s="2195"/>
      <c r="AJ4" s="2193" t="s">
        <v>26</v>
      </c>
      <c r="AK4" s="2194"/>
      <c r="AL4" s="2194"/>
      <c r="AM4" s="2195"/>
      <c r="AN4" s="2199" t="s">
        <v>27</v>
      </c>
      <c r="AO4" s="2194"/>
      <c r="AP4" s="2194"/>
      <c r="AQ4" s="2200"/>
      <c r="AR4" s="2213" t="s">
        <v>28</v>
      </c>
      <c r="AS4" s="2194"/>
      <c r="AT4" s="2194"/>
      <c r="AU4" s="2194"/>
      <c r="AV4" s="2214"/>
      <c r="AW4" s="29"/>
      <c r="AX4" s="29"/>
      <c r="AY4" s="29"/>
      <c r="AZ4" s="30"/>
      <c r="BA4" s="2202" t="s">
        <v>29</v>
      </c>
      <c r="BB4" s="2203"/>
      <c r="BC4" s="2203"/>
      <c r="BD4" s="2203"/>
      <c r="BE4" s="2204"/>
      <c r="BF4" s="2205" t="s">
        <v>30</v>
      </c>
      <c r="BG4" s="2208" t="s">
        <v>31</v>
      </c>
      <c r="BH4" s="2210" t="s">
        <v>32</v>
      </c>
      <c r="BI4" s="2215" t="s">
        <v>33</v>
      </c>
      <c r="BJ4" s="11"/>
    </row>
    <row r="5" spans="1:62" ht="15" customHeight="1" x14ac:dyDescent="0.2">
      <c r="A5" s="2181"/>
      <c r="B5" s="2187"/>
      <c r="C5" s="2184"/>
      <c r="D5" s="2190"/>
      <c r="E5" s="31">
        <v>2</v>
      </c>
      <c r="F5" s="31">
        <v>9</v>
      </c>
      <c r="G5" s="32">
        <v>16</v>
      </c>
      <c r="H5" s="33">
        <v>23</v>
      </c>
      <c r="I5" s="34">
        <v>30</v>
      </c>
      <c r="J5" s="35">
        <v>7</v>
      </c>
      <c r="K5" s="32">
        <v>14</v>
      </c>
      <c r="L5" s="32">
        <v>21</v>
      </c>
      <c r="M5" s="34">
        <v>28</v>
      </c>
      <c r="N5" s="36">
        <v>4</v>
      </c>
      <c r="O5" s="37">
        <v>11</v>
      </c>
      <c r="P5" s="32">
        <v>18</v>
      </c>
      <c r="Q5" s="32">
        <v>25</v>
      </c>
      <c r="R5" s="38">
        <v>2</v>
      </c>
      <c r="S5" s="31">
        <v>9</v>
      </c>
      <c r="T5" s="31">
        <v>16</v>
      </c>
      <c r="U5" s="32">
        <v>23</v>
      </c>
      <c r="V5" s="39">
        <v>30</v>
      </c>
      <c r="W5" s="40">
        <v>6</v>
      </c>
      <c r="X5" s="41">
        <v>13</v>
      </c>
      <c r="Y5" s="32">
        <v>20</v>
      </c>
      <c r="Z5" s="34">
        <v>27</v>
      </c>
      <c r="AA5" s="31">
        <v>3</v>
      </c>
      <c r="AB5" s="32">
        <v>10</v>
      </c>
      <c r="AC5" s="32">
        <v>17</v>
      </c>
      <c r="AD5" s="42">
        <v>24</v>
      </c>
      <c r="AE5" s="43">
        <v>3</v>
      </c>
      <c r="AF5" s="44">
        <v>10</v>
      </c>
      <c r="AG5" s="45">
        <v>17</v>
      </c>
      <c r="AH5" s="46">
        <v>24</v>
      </c>
      <c r="AI5" s="46">
        <v>31</v>
      </c>
      <c r="AJ5" s="35">
        <v>7</v>
      </c>
      <c r="AK5" s="32">
        <v>14</v>
      </c>
      <c r="AL5" s="32">
        <v>21</v>
      </c>
      <c r="AM5" s="47">
        <v>28</v>
      </c>
      <c r="AN5" s="36">
        <v>5</v>
      </c>
      <c r="AO5" s="37">
        <v>12</v>
      </c>
      <c r="AP5" s="37">
        <v>19</v>
      </c>
      <c r="AQ5" s="37">
        <v>26</v>
      </c>
      <c r="AR5" s="48">
        <v>2</v>
      </c>
      <c r="AS5" s="49">
        <v>9</v>
      </c>
      <c r="AT5" s="50">
        <v>16</v>
      </c>
      <c r="AU5" s="32">
        <v>23</v>
      </c>
      <c r="AV5" s="45">
        <v>30</v>
      </c>
      <c r="AW5" s="51"/>
      <c r="AX5" s="52">
        <v>15</v>
      </c>
      <c r="AY5" s="53">
        <v>22</v>
      </c>
      <c r="AZ5" s="54">
        <v>29</v>
      </c>
      <c r="BA5" s="55">
        <v>30</v>
      </c>
      <c r="BB5" s="52">
        <v>6</v>
      </c>
      <c r="BC5" s="52">
        <v>13</v>
      </c>
      <c r="BD5" s="52">
        <v>20</v>
      </c>
      <c r="BE5" s="56">
        <v>27</v>
      </c>
      <c r="BF5" s="2206"/>
      <c r="BG5" s="2206"/>
      <c r="BH5" s="2211"/>
      <c r="BI5" s="2216"/>
      <c r="BJ5" s="11"/>
    </row>
    <row r="6" spans="1:62" ht="15" customHeight="1" x14ac:dyDescent="0.2">
      <c r="A6" s="2181"/>
      <c r="B6" s="2187"/>
      <c r="C6" s="2184"/>
      <c r="D6" s="2190"/>
      <c r="E6" s="57">
        <v>7</v>
      </c>
      <c r="F6" s="57">
        <v>14</v>
      </c>
      <c r="G6" s="58">
        <v>21</v>
      </c>
      <c r="H6" s="59">
        <v>28</v>
      </c>
      <c r="I6" s="60">
        <v>5</v>
      </c>
      <c r="J6" s="61">
        <v>12</v>
      </c>
      <c r="K6" s="58">
        <v>19</v>
      </c>
      <c r="L6" s="58">
        <v>26</v>
      </c>
      <c r="M6" s="60">
        <v>2</v>
      </c>
      <c r="N6" s="62">
        <v>9</v>
      </c>
      <c r="O6" s="63">
        <v>16</v>
      </c>
      <c r="P6" s="58">
        <v>23</v>
      </c>
      <c r="Q6" s="58">
        <v>30</v>
      </c>
      <c r="R6" s="64">
        <v>7</v>
      </c>
      <c r="S6" s="57">
        <v>14</v>
      </c>
      <c r="T6" s="57">
        <v>21</v>
      </c>
      <c r="U6" s="58">
        <v>28</v>
      </c>
      <c r="V6" s="65">
        <v>4</v>
      </c>
      <c r="W6" s="66">
        <v>11</v>
      </c>
      <c r="X6" s="67">
        <v>18</v>
      </c>
      <c r="Y6" s="58">
        <v>25</v>
      </c>
      <c r="Z6" s="60">
        <v>1</v>
      </c>
      <c r="AA6" s="57">
        <v>8</v>
      </c>
      <c r="AB6" s="58">
        <v>15</v>
      </c>
      <c r="AC6" s="58">
        <v>22</v>
      </c>
      <c r="AD6" s="68">
        <v>1</v>
      </c>
      <c r="AE6" s="69">
        <v>8</v>
      </c>
      <c r="AF6" s="70">
        <v>15</v>
      </c>
      <c r="AG6" s="57">
        <v>22</v>
      </c>
      <c r="AH6" s="71">
        <v>29</v>
      </c>
      <c r="AI6" s="71">
        <v>5</v>
      </c>
      <c r="AJ6" s="61">
        <v>12</v>
      </c>
      <c r="AK6" s="58">
        <v>19</v>
      </c>
      <c r="AL6" s="58">
        <v>26</v>
      </c>
      <c r="AM6" s="72">
        <v>3</v>
      </c>
      <c r="AN6" s="73">
        <v>10</v>
      </c>
      <c r="AO6" s="63">
        <v>17</v>
      </c>
      <c r="AP6" s="63">
        <v>24</v>
      </c>
      <c r="AQ6" s="63">
        <v>31</v>
      </c>
      <c r="AR6" s="74">
        <v>7</v>
      </c>
      <c r="AS6" s="75">
        <v>14</v>
      </c>
      <c r="AT6" s="70">
        <v>21</v>
      </c>
      <c r="AU6" s="58">
        <v>28</v>
      </c>
      <c r="AV6" s="57"/>
      <c r="AW6" s="76"/>
      <c r="AX6" s="77">
        <v>20</v>
      </c>
      <c r="AY6" s="78">
        <v>27</v>
      </c>
      <c r="AZ6" s="79">
        <v>3</v>
      </c>
      <c r="BA6" s="80">
        <v>4</v>
      </c>
      <c r="BB6" s="77">
        <v>11</v>
      </c>
      <c r="BC6" s="77">
        <v>18</v>
      </c>
      <c r="BD6" s="77">
        <v>25</v>
      </c>
      <c r="BE6" s="81">
        <v>31</v>
      </c>
      <c r="BF6" s="2206"/>
      <c r="BG6" s="2206"/>
      <c r="BH6" s="2211"/>
      <c r="BI6" s="2216"/>
      <c r="BJ6" s="11"/>
    </row>
    <row r="7" spans="1:62" s="82" customFormat="1" ht="19.5" customHeight="1" x14ac:dyDescent="0.2">
      <c r="A7" s="2181"/>
      <c r="B7" s="2187"/>
      <c r="C7" s="2184"/>
      <c r="D7" s="2190"/>
      <c r="E7" s="83" t="s">
        <v>34</v>
      </c>
      <c r="F7" s="84"/>
      <c r="G7" s="84"/>
      <c r="H7" s="85"/>
      <c r="I7" s="86"/>
      <c r="J7" s="87"/>
      <c r="K7" s="83"/>
      <c r="L7" s="84"/>
      <c r="M7" s="85"/>
      <c r="N7" s="88"/>
      <c r="O7" s="84"/>
      <c r="P7" s="84"/>
      <c r="Q7" s="86"/>
      <c r="R7" s="89"/>
      <c r="S7" s="84"/>
      <c r="T7" s="84"/>
      <c r="U7" s="84"/>
      <c r="V7" s="90"/>
      <c r="W7" s="91"/>
      <c r="X7" s="92"/>
      <c r="Y7" s="93"/>
      <c r="Z7" s="94"/>
      <c r="AA7" s="95"/>
      <c r="AB7" s="84"/>
      <c r="AC7" s="84"/>
      <c r="AD7" s="86"/>
      <c r="AE7" s="88"/>
      <c r="AF7" s="84"/>
      <c r="AG7" s="84"/>
      <c r="AH7" s="85"/>
      <c r="AI7" s="86"/>
      <c r="AJ7" s="88"/>
      <c r="AK7" s="84"/>
      <c r="AL7" s="84"/>
      <c r="AM7" s="86"/>
      <c r="AN7" s="88"/>
      <c r="AO7" s="84"/>
      <c r="AP7" s="84"/>
      <c r="AQ7" s="84"/>
      <c r="AR7" s="88"/>
      <c r="AS7" s="84"/>
      <c r="AT7" s="84"/>
      <c r="AU7" s="84"/>
      <c r="AV7" s="89"/>
      <c r="AW7" s="84"/>
      <c r="AX7" s="84"/>
      <c r="AY7" s="84"/>
      <c r="AZ7" s="86"/>
      <c r="BA7" s="83"/>
      <c r="BB7" s="96"/>
      <c r="BC7" s="96"/>
      <c r="BD7" s="96"/>
      <c r="BE7" s="97"/>
      <c r="BF7" s="2206"/>
      <c r="BG7" s="2206"/>
      <c r="BH7" s="2211"/>
      <c r="BI7" s="2216"/>
      <c r="BJ7" s="11"/>
    </row>
    <row r="8" spans="1:62" s="82" customFormat="1" ht="42.75" customHeight="1" x14ac:dyDescent="0.25">
      <c r="A8" s="2182"/>
      <c r="B8" s="2188"/>
      <c r="C8" s="2185"/>
      <c r="D8" s="2191"/>
      <c r="E8" s="98">
        <v>1</v>
      </c>
      <c r="F8" s="98">
        <v>2</v>
      </c>
      <c r="G8" s="98">
        <v>3</v>
      </c>
      <c r="H8" s="98">
        <v>4</v>
      </c>
      <c r="I8" s="99">
        <v>5</v>
      </c>
      <c r="J8" s="100">
        <v>6</v>
      </c>
      <c r="K8" s="98">
        <v>7</v>
      </c>
      <c r="L8" s="98">
        <v>8</v>
      </c>
      <c r="M8" s="99">
        <v>9</v>
      </c>
      <c r="N8" s="100">
        <v>10</v>
      </c>
      <c r="O8" s="98">
        <v>11</v>
      </c>
      <c r="P8" s="98">
        <v>12</v>
      </c>
      <c r="Q8" s="99">
        <v>13</v>
      </c>
      <c r="R8" s="100">
        <v>14</v>
      </c>
      <c r="S8" s="98">
        <v>15</v>
      </c>
      <c r="T8" s="98">
        <v>16</v>
      </c>
      <c r="U8" s="98">
        <v>17</v>
      </c>
      <c r="V8" s="101" t="s">
        <v>35</v>
      </c>
      <c r="W8" s="102" t="s">
        <v>35</v>
      </c>
      <c r="X8" s="103">
        <v>20</v>
      </c>
      <c r="Y8" s="98">
        <v>21</v>
      </c>
      <c r="Z8" s="99">
        <v>22</v>
      </c>
      <c r="AA8" s="100">
        <v>23</v>
      </c>
      <c r="AB8" s="98">
        <v>24</v>
      </c>
      <c r="AC8" s="98">
        <v>25</v>
      </c>
      <c r="AD8" s="99">
        <v>26</v>
      </c>
      <c r="AE8" s="100">
        <v>27</v>
      </c>
      <c r="AF8" s="98">
        <v>28</v>
      </c>
      <c r="AG8" s="98">
        <v>29</v>
      </c>
      <c r="AH8" s="98">
        <v>30</v>
      </c>
      <c r="AI8" s="99">
        <v>31</v>
      </c>
      <c r="AJ8" s="100">
        <v>32</v>
      </c>
      <c r="AK8" s="98">
        <v>33</v>
      </c>
      <c r="AL8" s="98">
        <v>34</v>
      </c>
      <c r="AM8" s="99">
        <v>35</v>
      </c>
      <c r="AN8" s="100">
        <v>36</v>
      </c>
      <c r="AO8" s="98">
        <v>37</v>
      </c>
      <c r="AP8" s="98">
        <v>38</v>
      </c>
      <c r="AQ8" s="99">
        <v>39</v>
      </c>
      <c r="AR8" s="100">
        <v>40</v>
      </c>
      <c r="AS8" s="98">
        <v>41</v>
      </c>
      <c r="AT8" s="98">
        <v>42</v>
      </c>
      <c r="AU8" s="98">
        <v>43</v>
      </c>
      <c r="AV8" s="98">
        <v>44</v>
      </c>
      <c r="AW8" s="98">
        <v>45</v>
      </c>
      <c r="AX8" s="98">
        <v>46</v>
      </c>
      <c r="AY8" s="98">
        <v>47</v>
      </c>
      <c r="AZ8" s="99">
        <v>48</v>
      </c>
      <c r="BA8" s="104">
        <v>49</v>
      </c>
      <c r="BB8" s="98">
        <v>50</v>
      </c>
      <c r="BC8" s="98">
        <v>51</v>
      </c>
      <c r="BD8" s="98">
        <v>52</v>
      </c>
      <c r="BE8" s="105">
        <v>53</v>
      </c>
      <c r="BF8" s="2207"/>
      <c r="BG8" s="2209"/>
      <c r="BH8" s="2212"/>
      <c r="BI8" s="2217"/>
    </row>
    <row r="9" spans="1:62" ht="39" customHeight="1" x14ac:dyDescent="0.2">
      <c r="A9" s="106"/>
      <c r="B9" s="107" t="s">
        <v>36</v>
      </c>
      <c r="C9" s="108" t="s">
        <v>37</v>
      </c>
      <c r="D9" s="109"/>
      <c r="E9" s="110" t="s">
        <v>38</v>
      </c>
      <c r="F9" s="111"/>
      <c r="G9" s="111"/>
      <c r="H9" s="112"/>
      <c r="I9" s="113"/>
      <c r="J9" s="114"/>
      <c r="K9" s="111"/>
      <c r="L9" s="111"/>
      <c r="M9" s="113"/>
      <c r="N9" s="114"/>
      <c r="O9" s="111"/>
      <c r="P9" s="111"/>
      <c r="Q9" s="113"/>
      <c r="R9" s="114"/>
      <c r="S9" s="111"/>
      <c r="T9" s="111"/>
      <c r="U9" s="111"/>
      <c r="V9" s="115"/>
      <c r="W9" s="116"/>
      <c r="X9" s="117"/>
      <c r="Y9" s="111"/>
      <c r="Z9" s="113"/>
      <c r="AA9" s="114"/>
      <c r="AB9" s="111"/>
      <c r="AC9" s="111"/>
      <c r="AD9" s="113"/>
      <c r="AE9" s="114"/>
      <c r="AF9" s="111"/>
      <c r="AG9" s="111"/>
      <c r="AH9" s="111"/>
      <c r="AI9" s="113"/>
      <c r="AJ9" s="114"/>
      <c r="AK9" s="111"/>
      <c r="AL9" s="111"/>
      <c r="AM9" s="113"/>
      <c r="AN9" s="114"/>
      <c r="AO9" s="111"/>
      <c r="AP9" s="111"/>
      <c r="AQ9" s="113"/>
      <c r="AR9" s="114"/>
      <c r="AS9" s="111"/>
      <c r="AT9" s="111"/>
      <c r="AU9" s="111"/>
      <c r="AV9" s="118"/>
      <c r="AW9" s="119"/>
      <c r="AX9" s="119"/>
      <c r="AY9" s="119"/>
      <c r="AZ9" s="120"/>
      <c r="BA9" s="121"/>
      <c r="BB9" s="119"/>
      <c r="BC9" s="119"/>
      <c r="BD9" s="119"/>
      <c r="BE9" s="122"/>
      <c r="BF9" s="123"/>
      <c r="BG9" s="124"/>
      <c r="BH9" s="125"/>
      <c r="BI9" s="126"/>
      <c r="BJ9" s="82"/>
    </row>
    <row r="10" spans="1:62" ht="15" customHeight="1" x14ac:dyDescent="0.25">
      <c r="A10" s="127" t="s">
        <v>39</v>
      </c>
      <c r="B10" s="128" t="s">
        <v>40</v>
      </c>
      <c r="C10" s="129" t="s">
        <v>41</v>
      </c>
      <c r="D10" s="130" t="s">
        <v>42</v>
      </c>
      <c r="E10" s="131">
        <v>2</v>
      </c>
      <c r="F10" s="132">
        <v>2</v>
      </c>
      <c r="G10" s="132"/>
      <c r="H10" s="133">
        <v>2</v>
      </c>
      <c r="I10" s="134">
        <v>2</v>
      </c>
      <c r="J10" s="135">
        <v>2</v>
      </c>
      <c r="K10" s="136">
        <v>2</v>
      </c>
      <c r="L10" s="137"/>
      <c r="M10" s="138">
        <v>2</v>
      </c>
      <c r="N10" s="139">
        <v>2</v>
      </c>
      <c r="O10" s="137">
        <v>2</v>
      </c>
      <c r="P10" s="137"/>
      <c r="Q10" s="138">
        <v>2</v>
      </c>
      <c r="R10" s="139">
        <v>2</v>
      </c>
      <c r="S10" s="137">
        <v>2</v>
      </c>
      <c r="T10" s="137"/>
      <c r="U10" s="137"/>
      <c r="V10" s="140"/>
      <c r="W10" s="141"/>
      <c r="X10" s="142">
        <v>2</v>
      </c>
      <c r="Y10" s="143"/>
      <c r="Z10" s="144">
        <v>2</v>
      </c>
      <c r="AA10" s="145"/>
      <c r="AB10" s="143">
        <v>2</v>
      </c>
      <c r="AC10" s="146"/>
      <c r="AD10" s="147">
        <v>2</v>
      </c>
      <c r="AE10" s="148"/>
      <c r="AF10" s="146">
        <v>2</v>
      </c>
      <c r="AG10" s="146"/>
      <c r="AH10" s="149">
        <v>2</v>
      </c>
      <c r="AI10" s="150"/>
      <c r="AJ10" s="151">
        <v>2</v>
      </c>
      <c r="AK10" s="149"/>
      <c r="AL10" s="146">
        <v>2</v>
      </c>
      <c r="AM10" s="150"/>
      <c r="AN10" s="151">
        <v>2</v>
      </c>
      <c r="AO10" s="149"/>
      <c r="AP10" s="149">
        <v>2</v>
      </c>
      <c r="AQ10" s="150"/>
      <c r="AR10" s="151">
        <v>2</v>
      </c>
      <c r="AS10" s="149"/>
      <c r="AT10" s="149">
        <v>2</v>
      </c>
      <c r="AU10" s="149"/>
      <c r="AV10" s="152"/>
      <c r="AW10" s="153"/>
      <c r="AX10" s="153"/>
      <c r="AY10" s="153"/>
      <c r="AZ10" s="154"/>
      <c r="BA10" s="155"/>
      <c r="BB10" s="153"/>
      <c r="BC10" s="153"/>
      <c r="BD10" s="153"/>
      <c r="BE10" s="156"/>
      <c r="BF10" s="157">
        <f t="shared" ref="BF10:BF19" si="0">SUM(E10:V10)</f>
        <v>24</v>
      </c>
      <c r="BG10" s="158">
        <f t="shared" ref="BG10:BG19" si="1">SUM(X10:AU10)</f>
        <v>24</v>
      </c>
      <c r="BH10" s="157">
        <f t="shared" ref="BH10:BH19" si="2">BF10+BG10</f>
        <v>48</v>
      </c>
      <c r="BI10" s="159"/>
      <c r="BJ10" s="160" t="str">
        <f>IF(BH10=72, "+", "-")</f>
        <v>-</v>
      </c>
    </row>
    <row r="11" spans="1:62" ht="15.75" customHeight="1" x14ac:dyDescent="0.25">
      <c r="A11" s="161" t="s">
        <v>43</v>
      </c>
      <c r="B11" s="162" t="s">
        <v>44</v>
      </c>
      <c r="C11" s="163" t="s">
        <v>45</v>
      </c>
      <c r="D11" s="164" t="s">
        <v>42</v>
      </c>
      <c r="E11" s="165">
        <v>2</v>
      </c>
      <c r="F11" s="166">
        <v>2</v>
      </c>
      <c r="G11" s="166"/>
      <c r="H11" s="167">
        <v>2</v>
      </c>
      <c r="I11" s="168">
        <v>4</v>
      </c>
      <c r="J11" s="169">
        <v>2</v>
      </c>
      <c r="K11" s="170">
        <v>4</v>
      </c>
      <c r="L11" s="171">
        <v>2</v>
      </c>
      <c r="M11" s="172">
        <v>2</v>
      </c>
      <c r="N11" s="173">
        <v>2</v>
      </c>
      <c r="O11" s="171">
        <v>2</v>
      </c>
      <c r="P11" s="171">
        <v>2</v>
      </c>
      <c r="Q11" s="172">
        <v>2</v>
      </c>
      <c r="R11" s="173">
        <v>2</v>
      </c>
      <c r="S11" s="171">
        <v>2</v>
      </c>
      <c r="T11" s="171">
        <v>2</v>
      </c>
      <c r="U11" s="171">
        <v>2</v>
      </c>
      <c r="V11" s="174"/>
      <c r="W11" s="175"/>
      <c r="X11" s="176">
        <v>2</v>
      </c>
      <c r="Y11" s="177">
        <v>2</v>
      </c>
      <c r="Z11" s="178">
        <v>2</v>
      </c>
      <c r="AA11" s="179">
        <v>2</v>
      </c>
      <c r="AB11" s="177">
        <v>2</v>
      </c>
      <c r="AC11" s="180">
        <v>4</v>
      </c>
      <c r="AD11" s="181"/>
      <c r="AE11" s="182">
        <v>2</v>
      </c>
      <c r="AF11" s="180">
        <v>2</v>
      </c>
      <c r="AG11" s="180">
        <v>2</v>
      </c>
      <c r="AH11" s="183">
        <v>2</v>
      </c>
      <c r="AI11" s="184">
        <v>2</v>
      </c>
      <c r="AJ11" s="185">
        <v>2</v>
      </c>
      <c r="AK11" s="183">
        <v>0</v>
      </c>
      <c r="AL11" s="180">
        <v>2</v>
      </c>
      <c r="AM11" s="184">
        <v>2</v>
      </c>
      <c r="AN11" s="185">
        <v>2</v>
      </c>
      <c r="AO11" s="183">
        <v>2</v>
      </c>
      <c r="AP11" s="186">
        <v>2</v>
      </c>
      <c r="AQ11" s="187"/>
      <c r="AR11" s="185"/>
      <c r="AS11" s="183"/>
      <c r="AT11" s="183"/>
      <c r="AU11" s="183"/>
      <c r="AV11" s="188"/>
      <c r="AW11" s="189"/>
      <c r="AX11" s="189"/>
      <c r="AY11" s="189"/>
      <c r="AZ11" s="190"/>
      <c r="BA11" s="191"/>
      <c r="BB11" s="189"/>
      <c r="BC11" s="189"/>
      <c r="BD11" s="189"/>
      <c r="BE11" s="192"/>
      <c r="BF11" s="193">
        <f t="shared" si="0"/>
        <v>36</v>
      </c>
      <c r="BG11" s="194">
        <f t="shared" si="1"/>
        <v>36</v>
      </c>
      <c r="BH11" s="195">
        <f t="shared" si="2"/>
        <v>72</v>
      </c>
      <c r="BI11" s="159"/>
      <c r="BJ11" s="160" t="str">
        <f>IF(BH11=108, "+", "-")</f>
        <v>-</v>
      </c>
    </row>
    <row r="12" spans="1:62" ht="18" customHeight="1" x14ac:dyDescent="0.25">
      <c r="A12" s="196" t="s">
        <v>39</v>
      </c>
      <c r="B12" s="197" t="s">
        <v>46</v>
      </c>
      <c r="C12" s="198" t="s">
        <v>47</v>
      </c>
      <c r="D12" s="199" t="s">
        <v>42</v>
      </c>
      <c r="E12" s="200">
        <v>2</v>
      </c>
      <c r="F12" s="201">
        <v>2</v>
      </c>
      <c r="G12" s="201">
        <v>2</v>
      </c>
      <c r="H12" s="202">
        <v>2</v>
      </c>
      <c r="I12" s="203">
        <v>2</v>
      </c>
      <c r="J12" s="204">
        <v>2</v>
      </c>
      <c r="K12" s="205">
        <v>2</v>
      </c>
      <c r="L12" s="206">
        <v>2</v>
      </c>
      <c r="M12" s="207"/>
      <c r="N12" s="208">
        <v>2</v>
      </c>
      <c r="O12" s="206"/>
      <c r="P12" s="206">
        <v>2</v>
      </c>
      <c r="Q12" s="207"/>
      <c r="R12" s="208">
        <v>2</v>
      </c>
      <c r="S12" s="206"/>
      <c r="T12" s="206">
        <v>2</v>
      </c>
      <c r="U12" s="206"/>
      <c r="V12" s="209"/>
      <c r="W12" s="210"/>
      <c r="X12" s="211">
        <v>2</v>
      </c>
      <c r="Y12" s="212">
        <v>2</v>
      </c>
      <c r="Z12" s="213"/>
      <c r="AA12" s="214">
        <v>2</v>
      </c>
      <c r="AB12" s="212"/>
      <c r="AC12" s="186">
        <v>2</v>
      </c>
      <c r="AD12" s="215">
        <v>2</v>
      </c>
      <c r="AE12" s="216"/>
      <c r="AF12" s="186">
        <v>2</v>
      </c>
      <c r="AG12" s="186">
        <v>2</v>
      </c>
      <c r="AH12" s="186"/>
      <c r="AI12" s="215">
        <v>2</v>
      </c>
      <c r="AJ12" s="217"/>
      <c r="AK12" s="218">
        <v>2</v>
      </c>
      <c r="AL12" s="218"/>
      <c r="AM12" s="219">
        <v>2</v>
      </c>
      <c r="AN12" s="217"/>
      <c r="AO12" s="218">
        <v>2</v>
      </c>
      <c r="AP12" s="218">
        <v>2</v>
      </c>
      <c r="AQ12" s="220"/>
      <c r="AR12" s="216"/>
      <c r="AS12" s="186"/>
      <c r="AT12" s="186"/>
      <c r="AU12" s="186"/>
      <c r="AV12" s="221"/>
      <c r="AW12" s="222"/>
      <c r="AX12" s="222"/>
      <c r="AY12" s="222"/>
      <c r="AZ12" s="223"/>
      <c r="BA12" s="224"/>
      <c r="BB12" s="222"/>
      <c r="BC12" s="222"/>
      <c r="BD12" s="222"/>
      <c r="BE12" s="225"/>
      <c r="BF12" s="226">
        <f t="shared" si="0"/>
        <v>24</v>
      </c>
      <c r="BG12" s="194">
        <f t="shared" si="1"/>
        <v>24</v>
      </c>
      <c r="BH12" s="227">
        <f t="shared" si="2"/>
        <v>48</v>
      </c>
      <c r="BI12" s="159"/>
      <c r="BJ12" s="160" t="str">
        <f>IF(BH12=72, "+", "-")</f>
        <v>-</v>
      </c>
    </row>
    <row r="13" spans="1:62" ht="18" customHeight="1" x14ac:dyDescent="0.25">
      <c r="A13" s="228" t="s">
        <v>48</v>
      </c>
      <c r="B13" s="229" t="s">
        <v>49</v>
      </c>
      <c r="C13" s="230" t="s">
        <v>50</v>
      </c>
      <c r="D13" s="231" t="s">
        <v>42</v>
      </c>
      <c r="E13" s="232">
        <v>2</v>
      </c>
      <c r="F13" s="233">
        <v>6</v>
      </c>
      <c r="G13" s="233">
        <v>4</v>
      </c>
      <c r="H13" s="234">
        <v>6</v>
      </c>
      <c r="I13" s="235">
        <v>4</v>
      </c>
      <c r="J13" s="236">
        <v>6</v>
      </c>
      <c r="K13" s="237">
        <v>4</v>
      </c>
      <c r="L13" s="237">
        <v>4</v>
      </c>
      <c r="M13" s="238">
        <v>2</v>
      </c>
      <c r="N13" s="239">
        <v>4</v>
      </c>
      <c r="O13" s="240">
        <v>2</v>
      </c>
      <c r="P13" s="240">
        <v>4</v>
      </c>
      <c r="Q13" s="238">
        <v>4</v>
      </c>
      <c r="R13" s="239">
        <v>4</v>
      </c>
      <c r="S13" s="240">
        <v>4</v>
      </c>
      <c r="T13" s="240">
        <v>4</v>
      </c>
      <c r="U13" s="240">
        <v>4</v>
      </c>
      <c r="V13" s="241"/>
      <c r="W13" s="210"/>
      <c r="X13" s="242">
        <v>4</v>
      </c>
      <c r="Y13" s="242">
        <v>2</v>
      </c>
      <c r="Z13" s="243">
        <v>4</v>
      </c>
      <c r="AA13" s="244">
        <v>2</v>
      </c>
      <c r="AB13" s="242">
        <v>2</v>
      </c>
      <c r="AC13" s="218">
        <v>4</v>
      </c>
      <c r="AD13" s="219">
        <v>2</v>
      </c>
      <c r="AE13" s="217">
        <v>2</v>
      </c>
      <c r="AF13" s="218">
        <v>2</v>
      </c>
      <c r="AG13" s="218">
        <v>4</v>
      </c>
      <c r="AH13" s="186">
        <v>2</v>
      </c>
      <c r="AI13" s="215">
        <v>4</v>
      </c>
      <c r="AJ13" s="216">
        <v>2</v>
      </c>
      <c r="AK13" s="186">
        <v>4</v>
      </c>
      <c r="AL13" s="218">
        <v>2</v>
      </c>
      <c r="AM13" s="215">
        <v>4</v>
      </c>
      <c r="AN13" s="216">
        <v>2</v>
      </c>
      <c r="AO13" s="186">
        <v>2</v>
      </c>
      <c r="AP13" s="186">
        <v>4</v>
      </c>
      <c r="AQ13" s="245">
        <v>2</v>
      </c>
      <c r="AR13" s="216">
        <v>4</v>
      </c>
      <c r="AS13" s="186">
        <v>2</v>
      </c>
      <c r="AT13" s="186">
        <v>4</v>
      </c>
      <c r="AU13" s="186">
        <v>2</v>
      </c>
      <c r="AV13" s="221"/>
      <c r="AW13" s="222"/>
      <c r="AX13" s="222"/>
      <c r="AY13" s="222"/>
      <c r="AZ13" s="223"/>
      <c r="BA13" s="224"/>
      <c r="BB13" s="222"/>
      <c r="BC13" s="222"/>
      <c r="BD13" s="222"/>
      <c r="BE13" s="246"/>
      <c r="BF13" s="226">
        <f t="shared" si="0"/>
        <v>68</v>
      </c>
      <c r="BG13" s="194">
        <f t="shared" si="1"/>
        <v>68</v>
      </c>
      <c r="BH13" s="195">
        <f t="shared" si="2"/>
        <v>136</v>
      </c>
      <c r="BI13" s="159"/>
      <c r="BJ13" s="160" t="str">
        <f>IF(BH13=136, "+", "-")</f>
        <v>+</v>
      </c>
    </row>
    <row r="14" spans="1:62" ht="18" customHeight="1" x14ac:dyDescent="0.25">
      <c r="A14" s="196" t="s">
        <v>43</v>
      </c>
      <c r="B14" s="162" t="s">
        <v>51</v>
      </c>
      <c r="C14" s="247" t="s">
        <v>52</v>
      </c>
      <c r="D14" s="130" t="s">
        <v>42</v>
      </c>
      <c r="E14" s="165"/>
      <c r="F14" s="166">
        <v>2</v>
      </c>
      <c r="G14" s="166">
        <v>2</v>
      </c>
      <c r="H14" s="167">
        <v>2</v>
      </c>
      <c r="I14" s="168">
        <v>4</v>
      </c>
      <c r="J14" s="169">
        <v>2</v>
      </c>
      <c r="K14" s="170">
        <v>2</v>
      </c>
      <c r="L14" s="171">
        <v>2</v>
      </c>
      <c r="M14" s="172">
        <v>2</v>
      </c>
      <c r="N14" s="173">
        <v>2</v>
      </c>
      <c r="O14" s="171">
        <v>2</v>
      </c>
      <c r="P14" s="171">
        <v>2</v>
      </c>
      <c r="Q14" s="172">
        <v>2</v>
      </c>
      <c r="R14" s="173">
        <v>2</v>
      </c>
      <c r="S14" s="171">
        <v>2</v>
      </c>
      <c r="T14" s="171">
        <v>4</v>
      </c>
      <c r="U14" s="171">
        <v>2</v>
      </c>
      <c r="V14" s="209"/>
      <c r="W14" s="210"/>
      <c r="X14" s="176">
        <v>2</v>
      </c>
      <c r="Y14" s="177">
        <v>2</v>
      </c>
      <c r="Z14" s="178"/>
      <c r="AA14" s="179">
        <v>2</v>
      </c>
      <c r="AB14" s="177">
        <v>2</v>
      </c>
      <c r="AC14" s="180"/>
      <c r="AD14" s="181">
        <v>2</v>
      </c>
      <c r="AE14" s="182">
        <v>2</v>
      </c>
      <c r="AF14" s="180"/>
      <c r="AG14" s="180">
        <v>2</v>
      </c>
      <c r="AH14" s="183">
        <v>2</v>
      </c>
      <c r="AI14" s="184">
        <v>2</v>
      </c>
      <c r="AJ14" s="185">
        <v>2</v>
      </c>
      <c r="AK14" s="183"/>
      <c r="AL14" s="180">
        <v>2</v>
      </c>
      <c r="AM14" s="184">
        <v>2</v>
      </c>
      <c r="AN14" s="185">
        <v>2</v>
      </c>
      <c r="AO14" s="183"/>
      <c r="AP14" s="183">
        <v>2</v>
      </c>
      <c r="AQ14" s="187">
        <v>2</v>
      </c>
      <c r="AR14" s="185"/>
      <c r="AS14" s="183">
        <v>2</v>
      </c>
      <c r="AT14" s="183">
        <v>2</v>
      </c>
      <c r="AU14" s="183">
        <v>2</v>
      </c>
      <c r="AV14" s="248"/>
      <c r="AW14" s="222"/>
      <c r="AX14" s="222"/>
      <c r="AY14" s="222"/>
      <c r="AZ14" s="223"/>
      <c r="BA14" s="224"/>
      <c r="BB14" s="222"/>
      <c r="BC14" s="222"/>
      <c r="BD14" s="222"/>
      <c r="BE14" s="225"/>
      <c r="BF14" s="226">
        <f t="shared" si="0"/>
        <v>36</v>
      </c>
      <c r="BG14" s="194">
        <f t="shared" si="1"/>
        <v>36</v>
      </c>
      <c r="BH14" s="195">
        <f t="shared" si="2"/>
        <v>72</v>
      </c>
      <c r="BI14" s="159"/>
      <c r="BJ14" s="160" t="str">
        <f>IF(BH14=72, "+", "-")</f>
        <v>+</v>
      </c>
    </row>
    <row r="15" spans="1:62" ht="30.75" customHeight="1" x14ac:dyDescent="0.25">
      <c r="A15" s="249" t="s">
        <v>53</v>
      </c>
      <c r="B15" s="250" t="s">
        <v>54</v>
      </c>
      <c r="C15" s="251" t="s">
        <v>55</v>
      </c>
      <c r="D15" s="252" t="s">
        <v>42</v>
      </c>
      <c r="E15" s="165">
        <v>2</v>
      </c>
      <c r="F15" s="166"/>
      <c r="G15" s="166">
        <v>2</v>
      </c>
      <c r="H15" s="167">
        <v>2</v>
      </c>
      <c r="I15" s="168">
        <v>2</v>
      </c>
      <c r="J15" s="169">
        <v>2</v>
      </c>
      <c r="K15" s="170">
        <v>2</v>
      </c>
      <c r="L15" s="171">
        <v>2</v>
      </c>
      <c r="M15" s="172">
        <v>2</v>
      </c>
      <c r="N15" s="173">
        <v>2</v>
      </c>
      <c r="O15" s="171">
        <v>2</v>
      </c>
      <c r="P15" s="171">
        <v>2</v>
      </c>
      <c r="Q15" s="172">
        <v>2</v>
      </c>
      <c r="R15" s="173">
        <v>2</v>
      </c>
      <c r="S15" s="171">
        <v>2</v>
      </c>
      <c r="T15" s="171">
        <v>2</v>
      </c>
      <c r="U15" s="171">
        <v>2</v>
      </c>
      <c r="V15" s="209"/>
      <c r="W15" s="210"/>
      <c r="X15" s="211">
        <v>2</v>
      </c>
      <c r="Y15" s="212">
        <v>2</v>
      </c>
      <c r="Z15" s="253">
        <v>2</v>
      </c>
      <c r="AA15" s="254">
        <v>2</v>
      </c>
      <c r="AB15" s="255">
        <v>2</v>
      </c>
      <c r="AC15" s="186">
        <v>2</v>
      </c>
      <c r="AD15" s="215">
        <v>2</v>
      </c>
      <c r="AE15" s="216">
        <v>2</v>
      </c>
      <c r="AF15" s="186"/>
      <c r="AG15" s="186">
        <v>2</v>
      </c>
      <c r="AH15" s="186"/>
      <c r="AI15" s="215">
        <v>2</v>
      </c>
      <c r="AJ15" s="217">
        <v>2</v>
      </c>
      <c r="AK15" s="218">
        <v>2</v>
      </c>
      <c r="AL15" s="218">
        <v>2</v>
      </c>
      <c r="AM15" s="219">
        <v>2</v>
      </c>
      <c r="AN15" s="217">
        <v>2</v>
      </c>
      <c r="AO15" s="218">
        <v>2</v>
      </c>
      <c r="AP15" s="218"/>
      <c r="AQ15" s="220">
        <v>2</v>
      </c>
      <c r="AR15" s="216"/>
      <c r="AS15" s="186">
        <v>2</v>
      </c>
      <c r="AT15" s="186"/>
      <c r="AU15" s="186"/>
      <c r="AV15" s="212"/>
      <c r="AW15" s="222"/>
      <c r="AX15" s="222"/>
      <c r="AY15" s="222"/>
      <c r="AZ15" s="223"/>
      <c r="BA15" s="224"/>
      <c r="BB15" s="222"/>
      <c r="BC15" s="222"/>
      <c r="BD15" s="222"/>
      <c r="BE15" s="246"/>
      <c r="BF15" s="226">
        <f t="shared" si="0"/>
        <v>32</v>
      </c>
      <c r="BG15" s="194">
        <f t="shared" si="1"/>
        <v>36</v>
      </c>
      <c r="BH15" s="227">
        <f t="shared" si="2"/>
        <v>68</v>
      </c>
      <c r="BI15" s="159"/>
      <c r="BJ15" s="160" t="str">
        <f>IF(BH15=68, "+", "-")</f>
        <v>+</v>
      </c>
    </row>
    <row r="16" spans="1:62" ht="18" customHeight="1" x14ac:dyDescent="0.25">
      <c r="A16" s="249" t="s">
        <v>43</v>
      </c>
      <c r="B16" s="162" t="s">
        <v>56</v>
      </c>
      <c r="C16" s="256" t="s">
        <v>57</v>
      </c>
      <c r="D16" s="199" t="s">
        <v>42</v>
      </c>
      <c r="E16" s="165">
        <v>2</v>
      </c>
      <c r="F16" s="166">
        <v>2</v>
      </c>
      <c r="G16" s="166">
        <v>2</v>
      </c>
      <c r="H16" s="167">
        <v>2</v>
      </c>
      <c r="I16" s="168">
        <v>2</v>
      </c>
      <c r="J16" s="169">
        <v>2</v>
      </c>
      <c r="K16" s="170">
        <v>2</v>
      </c>
      <c r="L16" s="171">
        <v>2</v>
      </c>
      <c r="M16" s="172">
        <v>2</v>
      </c>
      <c r="N16" s="173">
        <v>2</v>
      </c>
      <c r="O16" s="171">
        <v>2</v>
      </c>
      <c r="P16" s="171">
        <v>2</v>
      </c>
      <c r="Q16" s="172">
        <v>2</v>
      </c>
      <c r="R16" s="173">
        <v>2</v>
      </c>
      <c r="S16" s="171">
        <v>2</v>
      </c>
      <c r="T16" s="171">
        <v>2</v>
      </c>
      <c r="U16" s="171">
        <v>4</v>
      </c>
      <c r="V16" s="209"/>
      <c r="W16" s="210"/>
      <c r="X16" s="242">
        <v>2</v>
      </c>
      <c r="Y16" s="257"/>
      <c r="Z16" s="258">
        <v>2</v>
      </c>
      <c r="AA16" s="259">
        <v>2</v>
      </c>
      <c r="AB16" s="260">
        <v>2</v>
      </c>
      <c r="AC16" s="218">
        <v>2</v>
      </c>
      <c r="AD16" s="219">
        <v>2</v>
      </c>
      <c r="AE16" s="217">
        <v>2</v>
      </c>
      <c r="AF16" s="218"/>
      <c r="AG16" s="218">
        <v>2</v>
      </c>
      <c r="AH16" s="186">
        <v>2</v>
      </c>
      <c r="AI16" s="215">
        <v>2</v>
      </c>
      <c r="AJ16" s="216"/>
      <c r="AK16" s="186">
        <v>2</v>
      </c>
      <c r="AL16" s="218">
        <v>2</v>
      </c>
      <c r="AM16" s="215"/>
      <c r="AN16" s="216">
        <v>2</v>
      </c>
      <c r="AO16" s="186">
        <v>2</v>
      </c>
      <c r="AP16" s="186">
        <v>2</v>
      </c>
      <c r="AQ16" s="245">
        <v>2</v>
      </c>
      <c r="AR16" s="216"/>
      <c r="AS16" s="186">
        <v>2</v>
      </c>
      <c r="AT16" s="186"/>
      <c r="AU16" s="186">
        <v>2</v>
      </c>
      <c r="AV16" s="212"/>
      <c r="AW16" s="261"/>
      <c r="AX16" s="261"/>
      <c r="AY16" s="261"/>
      <c r="AZ16" s="262"/>
      <c r="BA16" s="263"/>
      <c r="BB16" s="261"/>
      <c r="BC16" s="261"/>
      <c r="BD16" s="261"/>
      <c r="BE16" s="264"/>
      <c r="BF16" s="226">
        <f t="shared" si="0"/>
        <v>36</v>
      </c>
      <c r="BG16" s="194">
        <f t="shared" si="1"/>
        <v>36</v>
      </c>
      <c r="BH16" s="227">
        <f t="shared" si="2"/>
        <v>72</v>
      </c>
      <c r="BI16" s="159"/>
      <c r="BJ16" s="160" t="str">
        <f>IF(BH16=72, "+", "-")</f>
        <v>+</v>
      </c>
    </row>
    <row r="17" spans="1:63" ht="18" customHeight="1" x14ac:dyDescent="0.25">
      <c r="A17" s="249" t="s">
        <v>43</v>
      </c>
      <c r="B17" s="162" t="s">
        <v>58</v>
      </c>
      <c r="C17" s="198" t="s">
        <v>59</v>
      </c>
      <c r="D17" s="199" t="s">
        <v>42</v>
      </c>
      <c r="E17" s="165">
        <v>2</v>
      </c>
      <c r="F17" s="166">
        <v>2</v>
      </c>
      <c r="G17" s="166">
        <v>2</v>
      </c>
      <c r="H17" s="167">
        <v>2</v>
      </c>
      <c r="I17" s="168">
        <v>2</v>
      </c>
      <c r="J17" s="169">
        <v>2</v>
      </c>
      <c r="K17" s="170">
        <v>2</v>
      </c>
      <c r="L17" s="171">
        <v>2</v>
      </c>
      <c r="M17" s="172">
        <v>2</v>
      </c>
      <c r="N17" s="173">
        <v>2</v>
      </c>
      <c r="O17" s="171">
        <v>2</v>
      </c>
      <c r="P17" s="171">
        <v>4</v>
      </c>
      <c r="Q17" s="172">
        <v>2</v>
      </c>
      <c r="R17" s="173">
        <v>2</v>
      </c>
      <c r="S17" s="171">
        <v>2</v>
      </c>
      <c r="T17" s="171">
        <v>2</v>
      </c>
      <c r="U17" s="240">
        <v>2</v>
      </c>
      <c r="V17" s="209"/>
      <c r="W17" s="210"/>
      <c r="X17" s="242">
        <v>2</v>
      </c>
      <c r="Y17" s="257">
        <v>2</v>
      </c>
      <c r="Z17" s="258">
        <v>2</v>
      </c>
      <c r="AA17" s="259">
        <v>2</v>
      </c>
      <c r="AB17" s="260"/>
      <c r="AC17" s="218">
        <v>2</v>
      </c>
      <c r="AD17" s="219">
        <v>2</v>
      </c>
      <c r="AE17" s="217">
        <v>2</v>
      </c>
      <c r="AF17" s="218">
        <v>2</v>
      </c>
      <c r="AG17" s="218">
        <v>2</v>
      </c>
      <c r="AH17" s="186">
        <v>2</v>
      </c>
      <c r="AI17" s="215"/>
      <c r="AJ17" s="216">
        <v>2</v>
      </c>
      <c r="AK17" s="186">
        <v>2</v>
      </c>
      <c r="AL17" s="218"/>
      <c r="AM17" s="215">
        <v>2</v>
      </c>
      <c r="AN17" s="216"/>
      <c r="AO17" s="186">
        <v>2</v>
      </c>
      <c r="AP17" s="186">
        <v>2</v>
      </c>
      <c r="AQ17" s="245"/>
      <c r="AR17" s="216">
        <v>2</v>
      </c>
      <c r="AS17" s="186">
        <v>2</v>
      </c>
      <c r="AT17" s="186">
        <v>2</v>
      </c>
      <c r="AU17" s="186"/>
      <c r="AV17" s="248"/>
      <c r="AW17" s="261"/>
      <c r="AX17" s="261"/>
      <c r="AY17" s="261"/>
      <c r="AZ17" s="262"/>
      <c r="BA17" s="263"/>
      <c r="BB17" s="261"/>
      <c r="BC17" s="261"/>
      <c r="BD17" s="261"/>
      <c r="BE17" s="264"/>
      <c r="BF17" s="226">
        <f t="shared" si="0"/>
        <v>36</v>
      </c>
      <c r="BG17" s="194">
        <f t="shared" si="1"/>
        <v>36</v>
      </c>
      <c r="BH17" s="227">
        <f t="shared" si="2"/>
        <v>72</v>
      </c>
      <c r="BI17" s="159"/>
      <c r="BJ17" s="160" t="str">
        <f>IF(BH17=72, "+", "-")</f>
        <v>+</v>
      </c>
    </row>
    <row r="18" spans="1:63" ht="18" customHeight="1" x14ac:dyDescent="0.25">
      <c r="A18" s="249" t="s">
        <v>43</v>
      </c>
      <c r="B18" s="162" t="s">
        <v>60</v>
      </c>
      <c r="C18" s="198" t="s">
        <v>61</v>
      </c>
      <c r="D18" s="199" t="s">
        <v>42</v>
      </c>
      <c r="E18" s="165">
        <v>2</v>
      </c>
      <c r="F18" s="166">
        <v>2</v>
      </c>
      <c r="G18" s="166">
        <v>4</v>
      </c>
      <c r="H18" s="167">
        <v>2</v>
      </c>
      <c r="I18" s="168"/>
      <c r="J18" s="169">
        <v>2</v>
      </c>
      <c r="K18" s="170">
        <v>2</v>
      </c>
      <c r="L18" s="171">
        <v>2</v>
      </c>
      <c r="M18" s="172">
        <v>2</v>
      </c>
      <c r="N18" s="173">
        <v>2</v>
      </c>
      <c r="O18" s="171">
        <v>2</v>
      </c>
      <c r="P18" s="171">
        <v>4</v>
      </c>
      <c r="Q18" s="172"/>
      <c r="R18" s="173">
        <v>4</v>
      </c>
      <c r="S18" s="171">
        <v>2</v>
      </c>
      <c r="T18" s="171">
        <v>2</v>
      </c>
      <c r="U18" s="240">
        <v>2</v>
      </c>
      <c r="V18" s="209"/>
      <c r="W18" s="210"/>
      <c r="X18" s="242">
        <v>2</v>
      </c>
      <c r="Y18" s="257">
        <v>2</v>
      </c>
      <c r="Z18" s="258"/>
      <c r="AA18" s="259">
        <v>2</v>
      </c>
      <c r="AB18" s="260">
        <v>2</v>
      </c>
      <c r="AC18" s="218"/>
      <c r="AD18" s="219">
        <v>2</v>
      </c>
      <c r="AE18" s="217">
        <v>2</v>
      </c>
      <c r="AF18" s="218">
        <v>2</v>
      </c>
      <c r="AG18" s="218"/>
      <c r="AH18" s="186">
        <v>2</v>
      </c>
      <c r="AI18" s="215"/>
      <c r="AJ18" s="216">
        <v>2</v>
      </c>
      <c r="AK18" s="186"/>
      <c r="AL18" s="218">
        <v>2</v>
      </c>
      <c r="AM18" s="215">
        <v>2</v>
      </c>
      <c r="AN18" s="216">
        <v>2</v>
      </c>
      <c r="AO18" s="186"/>
      <c r="AP18" s="186">
        <v>2</v>
      </c>
      <c r="AQ18" s="245">
        <v>2</v>
      </c>
      <c r="AR18" s="216">
        <v>2</v>
      </c>
      <c r="AS18" s="186">
        <v>2</v>
      </c>
      <c r="AT18" s="186">
        <v>2</v>
      </c>
      <c r="AU18" s="186">
        <v>2</v>
      </c>
      <c r="AV18" s="221"/>
      <c r="AW18" s="261"/>
      <c r="AX18" s="261"/>
      <c r="AY18" s="261"/>
      <c r="AZ18" s="262"/>
      <c r="BA18" s="263"/>
      <c r="BB18" s="261"/>
      <c r="BC18" s="261"/>
      <c r="BD18" s="261"/>
      <c r="BE18" s="264"/>
      <c r="BF18" s="226">
        <f t="shared" si="0"/>
        <v>36</v>
      </c>
      <c r="BG18" s="194">
        <f t="shared" si="1"/>
        <v>36</v>
      </c>
      <c r="BH18" s="227">
        <f t="shared" si="2"/>
        <v>72</v>
      </c>
      <c r="BI18" s="159"/>
      <c r="BJ18" s="160" t="str">
        <f>IF(BH18=72, "+", "-")</f>
        <v>+</v>
      </c>
    </row>
    <row r="19" spans="1:63" ht="15.75" customHeight="1" x14ac:dyDescent="0.25">
      <c r="A19" s="265" t="s">
        <v>43</v>
      </c>
      <c r="B19" s="266" t="s">
        <v>62</v>
      </c>
      <c r="C19" s="267" t="s">
        <v>63</v>
      </c>
      <c r="D19" s="268" t="s">
        <v>42</v>
      </c>
      <c r="E19" s="269">
        <v>2</v>
      </c>
      <c r="F19" s="270">
        <v>2</v>
      </c>
      <c r="G19" s="270">
        <v>4</v>
      </c>
      <c r="H19" s="271">
        <v>2</v>
      </c>
      <c r="I19" s="272">
        <v>2</v>
      </c>
      <c r="J19" s="273">
        <v>2</v>
      </c>
      <c r="K19" s="274">
        <v>2</v>
      </c>
      <c r="L19" s="275">
        <v>2</v>
      </c>
      <c r="M19" s="276">
        <v>2</v>
      </c>
      <c r="N19" s="277">
        <v>2</v>
      </c>
      <c r="O19" s="275">
        <v>2</v>
      </c>
      <c r="P19" s="275">
        <v>2</v>
      </c>
      <c r="Q19" s="276">
        <v>2</v>
      </c>
      <c r="R19" s="277">
        <v>2</v>
      </c>
      <c r="S19" s="275"/>
      <c r="T19" s="275">
        <v>4</v>
      </c>
      <c r="U19" s="275">
        <v>2</v>
      </c>
      <c r="V19" s="278"/>
      <c r="W19" s="279"/>
      <c r="X19" s="280">
        <v>2</v>
      </c>
      <c r="Y19" s="280">
        <v>2</v>
      </c>
      <c r="Z19" s="281">
        <v>2</v>
      </c>
      <c r="AA19" s="282">
        <v>2</v>
      </c>
      <c r="AB19" s="283"/>
      <c r="AC19" s="283">
        <v>2</v>
      </c>
      <c r="AD19" s="281">
        <v>2</v>
      </c>
      <c r="AE19" s="282">
        <v>2</v>
      </c>
      <c r="AF19" s="283">
        <v>2</v>
      </c>
      <c r="AG19" s="283">
        <v>2</v>
      </c>
      <c r="AH19" s="284">
        <v>2</v>
      </c>
      <c r="AI19" s="285"/>
      <c r="AJ19" s="286">
        <v>2</v>
      </c>
      <c r="AK19" s="284">
        <v>2</v>
      </c>
      <c r="AL19" s="283"/>
      <c r="AM19" s="285">
        <v>2</v>
      </c>
      <c r="AN19" s="286">
        <v>2</v>
      </c>
      <c r="AO19" s="284">
        <v>2</v>
      </c>
      <c r="AP19" s="287"/>
      <c r="AQ19" s="288">
        <v>2</v>
      </c>
      <c r="AR19" s="286">
        <v>2</v>
      </c>
      <c r="AS19" s="284">
        <v>2</v>
      </c>
      <c r="AT19" s="284"/>
      <c r="AU19" s="284"/>
      <c r="AV19" s="289"/>
      <c r="AW19" s="290"/>
      <c r="AX19" s="290"/>
      <c r="AY19" s="290"/>
      <c r="AZ19" s="291"/>
      <c r="BA19" s="292"/>
      <c r="BB19" s="290"/>
      <c r="BC19" s="290"/>
      <c r="BD19" s="290"/>
      <c r="BE19" s="293"/>
      <c r="BF19" s="294">
        <f t="shared" si="0"/>
        <v>36</v>
      </c>
      <c r="BG19" s="193">
        <f t="shared" si="1"/>
        <v>36</v>
      </c>
      <c r="BH19" s="295">
        <f t="shared" si="2"/>
        <v>72</v>
      </c>
      <c r="BI19" s="159"/>
      <c r="BJ19" s="160" t="str">
        <f>IF(BH19=72, "+", "-")</f>
        <v>+</v>
      </c>
    </row>
    <row r="20" spans="1:63" ht="39.75" customHeight="1" x14ac:dyDescent="0.25">
      <c r="A20" s="296"/>
      <c r="B20" s="297" t="s">
        <v>64</v>
      </c>
      <c r="C20" s="298" t="s">
        <v>65</v>
      </c>
      <c r="D20" s="299"/>
      <c r="E20" s="300"/>
      <c r="F20" s="301"/>
      <c r="G20" s="301"/>
      <c r="H20" s="302"/>
      <c r="I20" s="303"/>
      <c r="J20" s="304"/>
      <c r="K20" s="305"/>
      <c r="L20" s="306"/>
      <c r="M20" s="307"/>
      <c r="N20" s="308"/>
      <c r="O20" s="306"/>
      <c r="P20" s="306"/>
      <c r="Q20" s="307"/>
      <c r="R20" s="308"/>
      <c r="S20" s="306"/>
      <c r="T20" s="306"/>
      <c r="U20" s="306"/>
      <c r="V20" s="309"/>
      <c r="W20" s="310"/>
      <c r="X20" s="311"/>
      <c r="Y20" s="311"/>
      <c r="Z20" s="312"/>
      <c r="AA20" s="313"/>
      <c r="AB20" s="314"/>
      <c r="AC20" s="314"/>
      <c r="AD20" s="312"/>
      <c r="AE20" s="313"/>
      <c r="AF20" s="314"/>
      <c r="AG20" s="314"/>
      <c r="AH20" s="315"/>
      <c r="AI20" s="316"/>
      <c r="AJ20" s="317"/>
      <c r="AK20" s="315"/>
      <c r="AL20" s="314"/>
      <c r="AM20" s="316"/>
      <c r="AN20" s="317"/>
      <c r="AO20" s="315"/>
      <c r="AP20" s="315"/>
      <c r="AQ20" s="316"/>
      <c r="AR20" s="317"/>
      <c r="AS20" s="315"/>
      <c r="AT20" s="315"/>
      <c r="AU20" s="315"/>
      <c r="AV20" s="318"/>
      <c r="AW20" s="319"/>
      <c r="AX20" s="319"/>
      <c r="AY20" s="319"/>
      <c r="AZ20" s="320"/>
      <c r="BA20" s="321"/>
      <c r="BB20" s="319"/>
      <c r="BC20" s="319"/>
      <c r="BD20" s="319"/>
      <c r="BE20" s="299"/>
      <c r="BF20" s="322"/>
      <c r="BG20" s="322"/>
      <c r="BH20" s="322"/>
      <c r="BI20" s="159"/>
      <c r="BJ20" s="160"/>
    </row>
    <row r="21" spans="1:63" ht="15.75" customHeight="1" x14ac:dyDescent="0.25">
      <c r="A21" s="323" t="s">
        <v>66</v>
      </c>
      <c r="B21" s="324" t="s">
        <v>67</v>
      </c>
      <c r="C21" s="325" t="s">
        <v>68</v>
      </c>
      <c r="D21" s="326" t="s">
        <v>42</v>
      </c>
      <c r="E21" s="327">
        <v>4</v>
      </c>
      <c r="F21" s="328">
        <v>4</v>
      </c>
      <c r="G21" s="328">
        <v>4</v>
      </c>
      <c r="H21" s="329">
        <v>4</v>
      </c>
      <c r="I21" s="330">
        <v>4</v>
      </c>
      <c r="J21" s="331">
        <v>4</v>
      </c>
      <c r="K21" s="332">
        <v>4</v>
      </c>
      <c r="L21" s="333">
        <v>6</v>
      </c>
      <c r="M21" s="334">
        <v>6</v>
      </c>
      <c r="N21" s="335">
        <v>6</v>
      </c>
      <c r="O21" s="333">
        <v>6</v>
      </c>
      <c r="P21" s="333">
        <v>4</v>
      </c>
      <c r="Q21" s="334">
        <v>6</v>
      </c>
      <c r="R21" s="335">
        <v>6</v>
      </c>
      <c r="S21" s="333">
        <v>6</v>
      </c>
      <c r="T21" s="333">
        <v>6</v>
      </c>
      <c r="U21" s="333">
        <v>6</v>
      </c>
      <c r="V21" s="174"/>
      <c r="W21" s="175"/>
      <c r="X21" s="336">
        <v>4</v>
      </c>
      <c r="Y21" s="336">
        <v>4</v>
      </c>
      <c r="Z21" s="337">
        <v>4</v>
      </c>
      <c r="AA21" s="338">
        <v>4</v>
      </c>
      <c r="AB21" s="339">
        <v>4</v>
      </c>
      <c r="AC21" s="339">
        <v>4</v>
      </c>
      <c r="AD21" s="337">
        <v>4</v>
      </c>
      <c r="AE21" s="338">
        <v>4</v>
      </c>
      <c r="AF21" s="339">
        <v>4</v>
      </c>
      <c r="AG21" s="339">
        <v>4</v>
      </c>
      <c r="AH21" s="340">
        <v>4</v>
      </c>
      <c r="AI21" s="341">
        <v>4</v>
      </c>
      <c r="AJ21" s="342">
        <v>4</v>
      </c>
      <c r="AK21" s="340">
        <v>4</v>
      </c>
      <c r="AL21" s="339">
        <v>4</v>
      </c>
      <c r="AM21" s="341">
        <v>4</v>
      </c>
      <c r="AN21" s="342">
        <v>4</v>
      </c>
      <c r="AO21" s="340">
        <v>6</v>
      </c>
      <c r="AP21" s="340">
        <v>4</v>
      </c>
      <c r="AQ21" s="341">
        <v>4</v>
      </c>
      <c r="AR21" s="342">
        <v>6</v>
      </c>
      <c r="AS21" s="340">
        <v>4</v>
      </c>
      <c r="AT21" s="340">
        <v>6</v>
      </c>
      <c r="AU21" s="340">
        <v>4</v>
      </c>
      <c r="AV21" s="343"/>
      <c r="AW21" s="290"/>
      <c r="AX21" s="290"/>
      <c r="AY21" s="290"/>
      <c r="AZ21" s="291"/>
      <c r="BA21" s="292"/>
      <c r="BB21" s="290"/>
      <c r="BC21" s="290"/>
      <c r="BD21" s="290"/>
      <c r="BE21" s="293"/>
      <c r="BF21" s="195">
        <f>SUM(E21:V21)</f>
        <v>86</v>
      </c>
      <c r="BG21" s="195">
        <f>SUM(X21:AU21)</f>
        <v>102</v>
      </c>
      <c r="BH21" s="195">
        <f>BF21+BG21</f>
        <v>188</v>
      </c>
      <c r="BI21" s="159"/>
      <c r="BJ21" s="160" t="str">
        <f>IF(BH21=232, "+", "-")</f>
        <v>-</v>
      </c>
    </row>
    <row r="22" spans="1:63" ht="15.75" customHeight="1" x14ac:dyDescent="0.25">
      <c r="A22" s="344" t="s">
        <v>69</v>
      </c>
      <c r="B22" s="345" t="s">
        <v>70</v>
      </c>
      <c r="C22" s="346" t="s">
        <v>71</v>
      </c>
      <c r="D22" s="347" t="s">
        <v>42</v>
      </c>
      <c r="E22" s="327">
        <v>2</v>
      </c>
      <c r="F22" s="328">
        <v>2</v>
      </c>
      <c r="G22" s="328">
        <v>2</v>
      </c>
      <c r="H22" s="329">
        <v>2</v>
      </c>
      <c r="I22" s="330">
        <v>2</v>
      </c>
      <c r="J22" s="331">
        <v>2</v>
      </c>
      <c r="K22" s="332">
        <v>2</v>
      </c>
      <c r="L22" s="333">
        <v>2</v>
      </c>
      <c r="M22" s="334">
        <v>4</v>
      </c>
      <c r="N22" s="335">
        <v>2</v>
      </c>
      <c r="O22" s="333">
        <v>2</v>
      </c>
      <c r="P22" s="333">
        <v>2</v>
      </c>
      <c r="Q22" s="334">
        <v>4</v>
      </c>
      <c r="R22" s="335">
        <v>2</v>
      </c>
      <c r="S22" s="333">
        <v>4</v>
      </c>
      <c r="T22" s="333">
        <v>2</v>
      </c>
      <c r="U22" s="333">
        <v>4</v>
      </c>
      <c r="V22" s="209"/>
      <c r="W22" s="210"/>
      <c r="X22" s="348">
        <v>2</v>
      </c>
      <c r="Y22" s="348">
        <v>4</v>
      </c>
      <c r="Z22" s="349">
        <v>2</v>
      </c>
      <c r="AA22" s="350">
        <v>2</v>
      </c>
      <c r="AB22" s="351">
        <v>2</v>
      </c>
      <c r="AC22" s="351">
        <v>2</v>
      </c>
      <c r="AD22" s="349">
        <v>2</v>
      </c>
      <c r="AE22" s="350">
        <v>2</v>
      </c>
      <c r="AF22" s="351">
        <v>2</v>
      </c>
      <c r="AG22" s="351">
        <v>2</v>
      </c>
      <c r="AH22" s="352">
        <v>2</v>
      </c>
      <c r="AI22" s="353">
        <v>2</v>
      </c>
      <c r="AJ22" s="354">
        <v>2</v>
      </c>
      <c r="AK22" s="352">
        <v>2</v>
      </c>
      <c r="AL22" s="351">
        <v>2</v>
      </c>
      <c r="AM22" s="353"/>
      <c r="AN22" s="354">
        <v>2</v>
      </c>
      <c r="AO22" s="352"/>
      <c r="AP22" s="352">
        <v>2</v>
      </c>
      <c r="AQ22" s="353">
        <v>2</v>
      </c>
      <c r="AR22" s="354">
        <v>2</v>
      </c>
      <c r="AS22" s="352">
        <v>2</v>
      </c>
      <c r="AT22" s="352">
        <v>2</v>
      </c>
      <c r="AU22" s="352"/>
      <c r="AV22" s="355"/>
      <c r="AW22" s="290"/>
      <c r="AX22" s="290"/>
      <c r="AY22" s="290"/>
      <c r="AZ22" s="291"/>
      <c r="BA22" s="292"/>
      <c r="BB22" s="290"/>
      <c r="BC22" s="290"/>
      <c r="BD22" s="290"/>
      <c r="BE22" s="293"/>
      <c r="BF22" s="195">
        <f>SUM(E22:V22)</f>
        <v>42</v>
      </c>
      <c r="BG22" s="195">
        <f>SUM(X22:AU22)</f>
        <v>44</v>
      </c>
      <c r="BH22" s="195">
        <f>BF22+BG22</f>
        <v>86</v>
      </c>
      <c r="BI22" s="159"/>
      <c r="BJ22" s="160" t="str">
        <f>IF(BH22=86, "+", "-")</f>
        <v>+</v>
      </c>
    </row>
    <row r="23" spans="1:63" ht="15.75" customHeight="1" x14ac:dyDescent="0.25">
      <c r="A23" s="356" t="s">
        <v>72</v>
      </c>
      <c r="B23" s="357" t="s">
        <v>73</v>
      </c>
      <c r="C23" s="358" t="s">
        <v>74</v>
      </c>
      <c r="D23" s="359" t="s">
        <v>42</v>
      </c>
      <c r="E23" s="360">
        <v>4</v>
      </c>
      <c r="F23" s="361">
        <v>4</v>
      </c>
      <c r="G23" s="361">
        <v>2</v>
      </c>
      <c r="H23" s="362">
        <v>2</v>
      </c>
      <c r="I23" s="363">
        <v>2</v>
      </c>
      <c r="J23" s="364">
        <v>2</v>
      </c>
      <c r="K23" s="365">
        <v>2</v>
      </c>
      <c r="L23" s="366">
        <v>2</v>
      </c>
      <c r="M23" s="367">
        <v>2</v>
      </c>
      <c r="N23" s="368">
        <v>2</v>
      </c>
      <c r="O23" s="366">
        <v>2</v>
      </c>
      <c r="P23" s="366">
        <v>2</v>
      </c>
      <c r="Q23" s="367">
        <v>2</v>
      </c>
      <c r="R23" s="368">
        <v>2</v>
      </c>
      <c r="S23" s="366">
        <v>4</v>
      </c>
      <c r="T23" s="366">
        <v>2</v>
      </c>
      <c r="U23" s="366">
        <v>2</v>
      </c>
      <c r="V23" s="278"/>
      <c r="W23" s="279"/>
      <c r="X23" s="369">
        <v>4</v>
      </c>
      <c r="Y23" s="369">
        <v>2</v>
      </c>
      <c r="Z23" s="370">
        <v>4</v>
      </c>
      <c r="AA23" s="371">
        <v>4</v>
      </c>
      <c r="AB23" s="372">
        <v>4</v>
      </c>
      <c r="AC23" s="372">
        <v>2</v>
      </c>
      <c r="AD23" s="370">
        <v>2</v>
      </c>
      <c r="AE23" s="371">
        <v>2</v>
      </c>
      <c r="AF23" s="372">
        <v>2</v>
      </c>
      <c r="AG23" s="372">
        <v>2</v>
      </c>
      <c r="AH23" s="373">
        <v>2</v>
      </c>
      <c r="AI23" s="374">
        <v>2</v>
      </c>
      <c r="AJ23" s="375">
        <v>4</v>
      </c>
      <c r="AK23" s="373">
        <v>2</v>
      </c>
      <c r="AL23" s="372">
        <v>4</v>
      </c>
      <c r="AM23" s="374">
        <v>2</v>
      </c>
      <c r="AN23" s="375">
        <v>2</v>
      </c>
      <c r="AO23" s="373">
        <v>2</v>
      </c>
      <c r="AP23" s="373">
        <v>2</v>
      </c>
      <c r="AQ23" s="374">
        <v>2</v>
      </c>
      <c r="AR23" s="375">
        <v>2</v>
      </c>
      <c r="AS23" s="373">
        <v>2</v>
      </c>
      <c r="AT23" s="373"/>
      <c r="AU23" s="373">
        <v>2</v>
      </c>
      <c r="AV23" s="376"/>
      <c r="AW23" s="377"/>
      <c r="AX23" s="377"/>
      <c r="AY23" s="377"/>
      <c r="AZ23" s="378"/>
      <c r="BA23" s="379"/>
      <c r="BB23" s="377"/>
      <c r="BC23" s="377"/>
      <c r="BD23" s="377"/>
      <c r="BE23" s="380"/>
      <c r="BF23" s="381">
        <f>SUM(E23:V23)</f>
        <v>40</v>
      </c>
      <c r="BG23" s="195">
        <f>SUM(X23:AU23)</f>
        <v>58</v>
      </c>
      <c r="BH23" s="381">
        <f>BF23+BG23</f>
        <v>98</v>
      </c>
      <c r="BI23" s="159"/>
      <c r="BJ23" s="160"/>
    </row>
    <row r="24" spans="1:63" ht="21" customHeight="1" x14ac:dyDescent="0.25">
      <c r="A24" s="356" t="s">
        <v>75</v>
      </c>
      <c r="B24" s="357" t="s">
        <v>76</v>
      </c>
      <c r="C24" s="358" t="s">
        <v>77</v>
      </c>
      <c r="D24" s="359" t="s">
        <v>42</v>
      </c>
      <c r="E24" s="360"/>
      <c r="F24" s="361"/>
      <c r="G24" s="361"/>
      <c r="H24" s="362"/>
      <c r="I24" s="363"/>
      <c r="J24" s="364"/>
      <c r="K24" s="365"/>
      <c r="L24" s="366"/>
      <c r="M24" s="367"/>
      <c r="N24" s="368"/>
      <c r="O24" s="366"/>
      <c r="P24" s="366"/>
      <c r="Q24" s="367"/>
      <c r="R24" s="368"/>
      <c r="S24" s="366"/>
      <c r="T24" s="366"/>
      <c r="U24" s="366"/>
      <c r="V24" s="278"/>
      <c r="W24" s="279"/>
      <c r="X24" s="369"/>
      <c r="Y24" s="369"/>
      <c r="Z24" s="370"/>
      <c r="AA24" s="371">
        <v>2</v>
      </c>
      <c r="AB24" s="372">
        <v>2</v>
      </c>
      <c r="AC24" s="372"/>
      <c r="AD24" s="370">
        <v>2</v>
      </c>
      <c r="AE24" s="371">
        <v>2</v>
      </c>
      <c r="AF24" s="372">
        <v>2</v>
      </c>
      <c r="AG24" s="372"/>
      <c r="AH24" s="373">
        <v>2</v>
      </c>
      <c r="AI24" s="374">
        <v>2</v>
      </c>
      <c r="AJ24" s="375"/>
      <c r="AK24" s="373">
        <v>2</v>
      </c>
      <c r="AL24" s="372">
        <v>2</v>
      </c>
      <c r="AM24" s="374">
        <v>2</v>
      </c>
      <c r="AN24" s="375"/>
      <c r="AO24" s="373">
        <v>2</v>
      </c>
      <c r="AP24" s="373">
        <v>2</v>
      </c>
      <c r="AQ24" s="374">
        <v>2</v>
      </c>
      <c r="AR24" s="375">
        <v>2</v>
      </c>
      <c r="AS24" s="373">
        <v>2</v>
      </c>
      <c r="AT24" s="373"/>
      <c r="AU24" s="373">
        <v>2</v>
      </c>
      <c r="AV24" s="376"/>
      <c r="AW24" s="377"/>
      <c r="AX24" s="377"/>
      <c r="AY24" s="377"/>
      <c r="AZ24" s="378"/>
      <c r="BA24" s="379"/>
      <c r="BB24" s="377"/>
      <c r="BC24" s="377"/>
      <c r="BD24" s="377"/>
      <c r="BE24" s="380"/>
      <c r="BF24" s="381">
        <f>SUM(E24:V24)</f>
        <v>0</v>
      </c>
      <c r="BG24" s="195">
        <f>SUM(X24:AU24)</f>
        <v>32</v>
      </c>
      <c r="BH24" s="381">
        <f>BF24+BG24</f>
        <v>32</v>
      </c>
      <c r="BI24" s="159"/>
      <c r="BJ24" s="160" t="str">
        <f>IF(BH24=98, "+", "-")</f>
        <v>-</v>
      </c>
    </row>
    <row r="25" spans="1:63" ht="46.5" customHeight="1" x14ac:dyDescent="0.25">
      <c r="A25" s="296"/>
      <c r="B25" s="298" t="s">
        <v>78</v>
      </c>
      <c r="C25" s="298" t="s">
        <v>79</v>
      </c>
      <c r="D25" s="299"/>
      <c r="E25" s="300"/>
      <c r="F25" s="301"/>
      <c r="G25" s="301"/>
      <c r="H25" s="302"/>
      <c r="I25" s="303"/>
      <c r="J25" s="304"/>
      <c r="K25" s="305"/>
      <c r="L25" s="306"/>
      <c r="M25" s="307"/>
      <c r="N25" s="308"/>
      <c r="O25" s="306"/>
      <c r="P25" s="306"/>
      <c r="Q25" s="307"/>
      <c r="R25" s="308"/>
      <c r="S25" s="306"/>
      <c r="T25" s="306"/>
      <c r="U25" s="306"/>
      <c r="V25" s="309"/>
      <c r="W25" s="310"/>
      <c r="X25" s="311"/>
      <c r="Y25" s="311"/>
      <c r="Z25" s="312"/>
      <c r="AA25" s="313"/>
      <c r="AB25" s="314"/>
      <c r="AC25" s="314"/>
      <c r="AD25" s="312"/>
      <c r="AE25" s="313"/>
      <c r="AF25" s="314"/>
      <c r="AG25" s="314"/>
      <c r="AH25" s="315"/>
      <c r="AI25" s="316"/>
      <c r="AJ25" s="317"/>
      <c r="AK25" s="315"/>
      <c r="AL25" s="314"/>
      <c r="AM25" s="316"/>
      <c r="AN25" s="317"/>
      <c r="AO25" s="315"/>
      <c r="AP25" s="315"/>
      <c r="AQ25" s="316"/>
      <c r="AR25" s="317"/>
      <c r="AS25" s="315"/>
      <c r="AT25" s="315"/>
      <c r="AU25" s="315"/>
      <c r="AV25" s="318"/>
      <c r="AW25" s="319"/>
      <c r="AX25" s="319"/>
      <c r="AY25" s="319"/>
      <c r="AZ25" s="320"/>
      <c r="BA25" s="321"/>
      <c r="BB25" s="319"/>
      <c r="BC25" s="319"/>
      <c r="BD25" s="319"/>
      <c r="BE25" s="299"/>
      <c r="BF25" s="322"/>
      <c r="BG25" s="322"/>
      <c r="BH25" s="322"/>
      <c r="BI25" s="159"/>
      <c r="BJ25" s="160"/>
      <c r="BK25" s="11">
        <f>SUM(E25:R25)*2</f>
        <v>0</v>
      </c>
    </row>
    <row r="26" spans="1:63" ht="27.75" customHeight="1" x14ac:dyDescent="0.25">
      <c r="A26" s="382" t="s">
        <v>80</v>
      </c>
      <c r="B26" s="383" t="s">
        <v>78</v>
      </c>
      <c r="C26" s="163" t="s">
        <v>81</v>
      </c>
      <c r="D26" s="164"/>
      <c r="E26" s="200"/>
      <c r="F26" s="201"/>
      <c r="G26" s="201">
        <v>2</v>
      </c>
      <c r="H26" s="202"/>
      <c r="I26" s="203">
        <v>2</v>
      </c>
      <c r="J26" s="204"/>
      <c r="K26" s="205">
        <v>2</v>
      </c>
      <c r="L26" s="206">
        <v>2</v>
      </c>
      <c r="M26" s="207">
        <v>2</v>
      </c>
      <c r="N26" s="208"/>
      <c r="O26" s="206">
        <v>2</v>
      </c>
      <c r="P26" s="206"/>
      <c r="Q26" s="207">
        <v>2</v>
      </c>
      <c r="R26" s="384"/>
      <c r="S26" s="385">
        <v>2</v>
      </c>
      <c r="T26" s="385"/>
      <c r="U26" s="385">
        <v>2</v>
      </c>
      <c r="V26" s="386"/>
      <c r="W26" s="175"/>
      <c r="X26" s="176"/>
      <c r="Y26" s="177"/>
      <c r="Z26" s="387">
        <v>2</v>
      </c>
      <c r="AA26" s="388"/>
      <c r="AB26" s="389">
        <v>2</v>
      </c>
      <c r="AC26" s="389"/>
      <c r="AD26" s="387">
        <v>2</v>
      </c>
      <c r="AE26" s="388"/>
      <c r="AF26" s="389">
        <v>2</v>
      </c>
      <c r="AG26" s="389"/>
      <c r="AH26" s="390">
        <v>2</v>
      </c>
      <c r="AI26" s="391"/>
      <c r="AJ26" s="392">
        <v>2</v>
      </c>
      <c r="AK26" s="390"/>
      <c r="AL26" s="389">
        <v>2</v>
      </c>
      <c r="AM26" s="391"/>
      <c r="AN26" s="392">
        <v>2</v>
      </c>
      <c r="AO26" s="390"/>
      <c r="AP26" s="390">
        <v>2</v>
      </c>
      <c r="AQ26" s="391"/>
      <c r="AR26" s="393"/>
      <c r="AS26" s="394"/>
      <c r="AT26" s="395"/>
      <c r="AU26" s="395"/>
      <c r="AV26" s="396"/>
      <c r="AW26" s="397"/>
      <c r="AX26" s="397"/>
      <c r="AY26" s="397"/>
      <c r="AZ26" s="398"/>
      <c r="BA26" s="399"/>
      <c r="BB26" s="397"/>
      <c r="BC26" s="397"/>
      <c r="BD26" s="397"/>
      <c r="BE26" s="400"/>
      <c r="BF26" s="294">
        <f t="shared" ref="BF26:BF31" si="3">SUM(E26:V26)</f>
        <v>18</v>
      </c>
      <c r="BG26" s="295">
        <f>SUM(X26:AU26)</f>
        <v>18</v>
      </c>
      <c r="BH26" s="295">
        <f t="shared" ref="BH26:BH31" si="4">BF26+BG26</f>
        <v>36</v>
      </c>
      <c r="BI26" s="159"/>
      <c r="BJ26" s="160" t="str">
        <f>IF(BH26=36, "+", "-")</f>
        <v>+</v>
      </c>
    </row>
    <row r="27" spans="1:63" ht="27" customHeight="1" x14ac:dyDescent="0.2">
      <c r="A27" s="401"/>
      <c r="B27" s="402" t="s">
        <v>82</v>
      </c>
      <c r="C27" s="108" t="s">
        <v>83</v>
      </c>
      <c r="D27" s="403"/>
      <c r="E27" s="404"/>
      <c r="F27" s="405"/>
      <c r="G27" s="405"/>
      <c r="H27" s="406"/>
      <c r="I27" s="407"/>
      <c r="J27" s="408"/>
      <c r="K27" s="409"/>
      <c r="L27" s="410"/>
      <c r="M27" s="411"/>
      <c r="N27" s="412"/>
      <c r="O27" s="410"/>
      <c r="P27" s="410"/>
      <c r="Q27" s="403"/>
      <c r="R27" s="413"/>
      <c r="S27" s="414"/>
      <c r="T27" s="414"/>
      <c r="U27" s="414"/>
      <c r="V27" s="415"/>
      <c r="W27" s="416"/>
      <c r="X27" s="414"/>
      <c r="Y27" s="414"/>
      <c r="Z27" s="417"/>
      <c r="AA27" s="418"/>
      <c r="AB27" s="419"/>
      <c r="AC27" s="419"/>
      <c r="AD27" s="417"/>
      <c r="AE27" s="418"/>
      <c r="AF27" s="419"/>
      <c r="AG27" s="419"/>
      <c r="AH27" s="420"/>
      <c r="AI27" s="421"/>
      <c r="AJ27" s="422"/>
      <c r="AK27" s="420"/>
      <c r="AL27" s="419"/>
      <c r="AM27" s="421"/>
      <c r="AN27" s="422"/>
      <c r="AO27" s="420"/>
      <c r="AP27" s="420"/>
      <c r="AQ27" s="421"/>
      <c r="AR27" s="423"/>
      <c r="AS27" s="424"/>
      <c r="AT27" s="424"/>
      <c r="AU27" s="425"/>
      <c r="AV27" s="426"/>
      <c r="AW27" s="427"/>
      <c r="AX27" s="427"/>
      <c r="AY27" s="427"/>
      <c r="AZ27" s="428"/>
      <c r="BA27" s="429"/>
      <c r="BB27" s="427"/>
      <c r="BC27" s="427"/>
      <c r="BD27" s="427"/>
      <c r="BE27" s="430"/>
      <c r="BF27" s="431">
        <f t="shared" si="3"/>
        <v>0</v>
      </c>
      <c r="BG27" s="432">
        <f>SUM(X27:BE27)</f>
        <v>0</v>
      </c>
      <c r="BH27" s="433">
        <f t="shared" si="4"/>
        <v>0</v>
      </c>
      <c r="BI27" s="434"/>
      <c r="BJ27" s="160"/>
    </row>
    <row r="28" spans="1:63" ht="15.75" hidden="1" customHeight="1" x14ac:dyDescent="0.25">
      <c r="A28" s="196"/>
      <c r="B28" s="435"/>
      <c r="C28" s="198"/>
      <c r="D28" s="130"/>
      <c r="E28" s="131"/>
      <c r="F28" s="132"/>
      <c r="G28" s="132"/>
      <c r="H28" s="133"/>
      <c r="I28" s="134"/>
      <c r="J28" s="135"/>
      <c r="K28" s="136"/>
      <c r="L28" s="137"/>
      <c r="M28" s="138"/>
      <c r="N28" s="139"/>
      <c r="O28" s="137"/>
      <c r="P28" s="137"/>
      <c r="Q28" s="436"/>
      <c r="R28" s="437"/>
      <c r="S28" s="137"/>
      <c r="T28" s="137"/>
      <c r="U28" s="438"/>
      <c r="V28" s="439"/>
      <c r="W28" s="141"/>
      <c r="X28" s="142"/>
      <c r="Y28" s="143"/>
      <c r="Z28" s="440"/>
      <c r="AA28" s="441"/>
      <c r="AB28" s="442"/>
      <c r="AC28" s="442"/>
      <c r="AD28" s="440"/>
      <c r="AE28" s="441"/>
      <c r="AF28" s="442"/>
      <c r="AG28" s="442"/>
      <c r="AH28" s="443"/>
      <c r="AI28" s="444"/>
      <c r="AJ28" s="445"/>
      <c r="AK28" s="443"/>
      <c r="AL28" s="443"/>
      <c r="AM28" s="444"/>
      <c r="AN28" s="445"/>
      <c r="AO28" s="443"/>
      <c r="AP28" s="443"/>
      <c r="AQ28" s="444"/>
      <c r="AR28" s="445"/>
      <c r="AS28" s="149"/>
      <c r="AT28" s="443"/>
      <c r="AU28" s="185"/>
      <c r="AV28" s="446"/>
      <c r="AW28" s="222"/>
      <c r="AX28" s="222"/>
      <c r="AY28" s="222"/>
      <c r="AZ28" s="223"/>
      <c r="BA28" s="224"/>
      <c r="BB28" s="222"/>
      <c r="BC28" s="222"/>
      <c r="BD28" s="222"/>
      <c r="BE28" s="225"/>
      <c r="BF28" s="227">
        <f t="shared" si="3"/>
        <v>0</v>
      </c>
      <c r="BG28" s="227">
        <f>SUM(X28:AU28)</f>
        <v>0</v>
      </c>
      <c r="BH28" s="195">
        <f t="shared" si="4"/>
        <v>0</v>
      </c>
      <c r="BI28" s="159"/>
      <c r="BJ28" s="160" t="str">
        <f>IF(BH28=36, "+", "-")</f>
        <v>-</v>
      </c>
    </row>
    <row r="29" spans="1:63" ht="15.75" customHeight="1" x14ac:dyDescent="0.25">
      <c r="A29" s="196" t="s">
        <v>84</v>
      </c>
      <c r="B29" s="435" t="s">
        <v>85</v>
      </c>
      <c r="C29" s="198" t="s">
        <v>86</v>
      </c>
      <c r="D29" s="130"/>
      <c r="E29" s="447">
        <v>4</v>
      </c>
      <c r="F29" s="448">
        <v>2</v>
      </c>
      <c r="G29" s="448">
        <v>2</v>
      </c>
      <c r="H29" s="449">
        <v>2</v>
      </c>
      <c r="I29" s="450"/>
      <c r="J29" s="214">
        <v>2</v>
      </c>
      <c r="K29" s="212">
        <v>2</v>
      </c>
      <c r="L29" s="257">
        <v>2</v>
      </c>
      <c r="M29" s="451">
        <v>2</v>
      </c>
      <c r="N29" s="452">
        <v>2</v>
      </c>
      <c r="O29" s="257">
        <v>4</v>
      </c>
      <c r="P29" s="257">
        <v>2</v>
      </c>
      <c r="Q29" s="453">
        <v>2</v>
      </c>
      <c r="R29" s="454">
        <v>2</v>
      </c>
      <c r="S29" s="257">
        <v>2</v>
      </c>
      <c r="T29" s="257">
        <v>2</v>
      </c>
      <c r="U29" s="218">
        <v>2</v>
      </c>
      <c r="V29" s="455"/>
      <c r="W29" s="210"/>
      <c r="X29" s="242"/>
      <c r="Y29" s="257"/>
      <c r="Z29" s="258"/>
      <c r="AA29" s="259"/>
      <c r="AB29" s="260"/>
      <c r="AC29" s="260"/>
      <c r="AD29" s="258"/>
      <c r="AE29" s="259"/>
      <c r="AF29" s="260"/>
      <c r="AG29" s="260"/>
      <c r="AH29" s="255"/>
      <c r="AI29" s="253"/>
      <c r="AJ29" s="254"/>
      <c r="AK29" s="255"/>
      <c r="AL29" s="255"/>
      <c r="AM29" s="253"/>
      <c r="AN29" s="254"/>
      <c r="AO29" s="255"/>
      <c r="AP29" s="255"/>
      <c r="AQ29" s="253"/>
      <c r="AR29" s="254"/>
      <c r="AS29" s="183"/>
      <c r="AT29" s="390"/>
      <c r="AU29" s="392"/>
      <c r="AV29" s="456"/>
      <c r="AW29" s="222"/>
      <c r="AX29" s="222"/>
      <c r="AY29" s="222"/>
      <c r="AZ29" s="223"/>
      <c r="BA29" s="224"/>
      <c r="BB29" s="222"/>
      <c r="BC29" s="222"/>
      <c r="BD29" s="222"/>
      <c r="BE29" s="225"/>
      <c r="BF29" s="227">
        <f t="shared" si="3"/>
        <v>36</v>
      </c>
      <c r="BG29" s="227">
        <f>SUM(X29:AU29)</f>
        <v>0</v>
      </c>
      <c r="BH29" s="195">
        <f t="shared" si="4"/>
        <v>36</v>
      </c>
      <c r="BI29" s="159"/>
      <c r="BJ29" s="160" t="str">
        <f>IF(BH29=36, "+", "-")</f>
        <v>+</v>
      </c>
    </row>
    <row r="30" spans="1:63" ht="29.25" customHeight="1" x14ac:dyDescent="0.25">
      <c r="A30" s="457" t="s">
        <v>87</v>
      </c>
      <c r="B30" s="458" t="s">
        <v>88</v>
      </c>
      <c r="C30" s="459" t="s">
        <v>89</v>
      </c>
      <c r="D30" s="268"/>
      <c r="E30" s="460"/>
      <c r="F30" s="461"/>
      <c r="G30" s="461"/>
      <c r="H30" s="462"/>
      <c r="I30" s="463"/>
      <c r="J30" s="464"/>
      <c r="K30" s="465"/>
      <c r="L30" s="465"/>
      <c r="M30" s="466"/>
      <c r="N30" s="467"/>
      <c r="O30" s="468"/>
      <c r="P30" s="468"/>
      <c r="Q30" s="469"/>
      <c r="R30" s="470"/>
      <c r="S30" s="468"/>
      <c r="T30" s="468"/>
      <c r="U30" s="468"/>
      <c r="V30" s="471"/>
      <c r="W30" s="279"/>
      <c r="X30" s="280">
        <v>2</v>
      </c>
      <c r="Y30" s="468">
        <v>4</v>
      </c>
      <c r="Z30" s="472">
        <v>2</v>
      </c>
      <c r="AA30" s="473">
        <v>2</v>
      </c>
      <c r="AB30" s="474"/>
      <c r="AC30" s="474">
        <v>2</v>
      </c>
      <c r="AD30" s="472">
        <v>2</v>
      </c>
      <c r="AE30" s="473"/>
      <c r="AF30" s="474">
        <v>2</v>
      </c>
      <c r="AG30" s="474"/>
      <c r="AH30" s="475">
        <v>2</v>
      </c>
      <c r="AI30" s="476">
        <v>2</v>
      </c>
      <c r="AJ30" s="477"/>
      <c r="AK30" s="475">
        <v>2</v>
      </c>
      <c r="AL30" s="474">
        <v>2</v>
      </c>
      <c r="AM30" s="476"/>
      <c r="AN30" s="477">
        <v>2</v>
      </c>
      <c r="AO30" s="475">
        <v>2</v>
      </c>
      <c r="AP30" s="475"/>
      <c r="AQ30" s="476">
        <v>2</v>
      </c>
      <c r="AR30" s="478">
        <v>2</v>
      </c>
      <c r="AS30" s="475"/>
      <c r="AT30" s="287">
        <v>2</v>
      </c>
      <c r="AU30" s="286">
        <v>2</v>
      </c>
      <c r="AV30" s="465"/>
      <c r="AW30" s="377"/>
      <c r="AX30" s="377"/>
      <c r="AY30" s="377"/>
      <c r="AZ30" s="378"/>
      <c r="BA30" s="379"/>
      <c r="BB30" s="377"/>
      <c r="BC30" s="377"/>
      <c r="BD30" s="377"/>
      <c r="BE30" s="380"/>
      <c r="BF30" s="381">
        <f t="shared" si="3"/>
        <v>0</v>
      </c>
      <c r="BG30" s="227">
        <f>SUM(X30:AU30)</f>
        <v>36</v>
      </c>
      <c r="BH30" s="381">
        <f t="shared" si="4"/>
        <v>36</v>
      </c>
      <c r="BI30" s="159"/>
      <c r="BJ30" s="160" t="str">
        <f>IF(BH30=40, "+", "-")</f>
        <v>-</v>
      </c>
    </row>
    <row r="31" spans="1:63" ht="30.75" customHeight="1" x14ac:dyDescent="0.2">
      <c r="A31" s="479"/>
      <c r="B31" s="402" t="s">
        <v>90</v>
      </c>
      <c r="C31" s="480" t="s">
        <v>91</v>
      </c>
      <c r="D31" s="481"/>
      <c r="E31" s="482"/>
      <c r="F31" s="483"/>
      <c r="G31" s="483"/>
      <c r="H31" s="484"/>
      <c r="I31" s="485"/>
      <c r="J31" s="486"/>
      <c r="K31" s="487"/>
      <c r="L31" s="488"/>
      <c r="M31" s="489"/>
      <c r="N31" s="490"/>
      <c r="O31" s="488"/>
      <c r="P31" s="488"/>
      <c r="Q31" s="481"/>
      <c r="R31" s="491"/>
      <c r="S31" s="488"/>
      <c r="T31" s="488"/>
      <c r="U31" s="488"/>
      <c r="V31" s="492"/>
      <c r="W31" s="493"/>
      <c r="X31" s="488"/>
      <c r="Y31" s="488"/>
      <c r="Z31" s="494"/>
      <c r="AA31" s="495"/>
      <c r="AB31" s="496"/>
      <c r="AC31" s="496"/>
      <c r="AD31" s="497"/>
      <c r="AE31" s="498"/>
      <c r="AF31" s="496"/>
      <c r="AG31" s="496"/>
      <c r="AH31" s="499"/>
      <c r="AI31" s="500"/>
      <c r="AJ31" s="501"/>
      <c r="AK31" s="499"/>
      <c r="AL31" s="496"/>
      <c r="AM31" s="502"/>
      <c r="AN31" s="503"/>
      <c r="AO31" s="499"/>
      <c r="AP31" s="499"/>
      <c r="AQ31" s="500"/>
      <c r="AR31" s="501"/>
      <c r="AS31" s="499"/>
      <c r="AT31" s="499"/>
      <c r="AU31" s="499"/>
      <c r="AV31" s="504"/>
      <c r="AW31" s="487"/>
      <c r="AX31" s="487"/>
      <c r="AY31" s="487"/>
      <c r="AZ31" s="505"/>
      <c r="BA31" s="506"/>
      <c r="BB31" s="487"/>
      <c r="BC31" s="487"/>
      <c r="BD31" s="487"/>
      <c r="BE31" s="481"/>
      <c r="BF31" s="431">
        <f t="shared" si="3"/>
        <v>0</v>
      </c>
      <c r="BG31" s="431">
        <f>SUM(X31:BE31)</f>
        <v>0</v>
      </c>
      <c r="BH31" s="507">
        <f t="shared" si="4"/>
        <v>0</v>
      </c>
      <c r="BI31" s="508"/>
      <c r="BJ31" s="509"/>
      <c r="BK31" s="11">
        <f>SUM(O31:R31)</f>
        <v>0</v>
      </c>
    </row>
    <row r="32" spans="1:63" ht="41.25" customHeight="1" x14ac:dyDescent="0.2">
      <c r="A32" s="510"/>
      <c r="B32" s="511" t="s">
        <v>92</v>
      </c>
      <c r="C32" s="512" t="s">
        <v>93</v>
      </c>
      <c r="D32" s="156"/>
      <c r="E32" s="513"/>
      <c r="F32" s="514"/>
      <c r="G32" s="514"/>
      <c r="H32" s="514"/>
      <c r="I32" s="515"/>
      <c r="J32" s="516"/>
      <c r="K32" s="153"/>
      <c r="L32" s="517"/>
      <c r="M32" s="156"/>
      <c r="N32" s="518"/>
      <c r="O32" s="517"/>
      <c r="P32" s="517"/>
      <c r="Q32" s="519"/>
      <c r="R32" s="518"/>
      <c r="S32" s="517"/>
      <c r="T32" s="517"/>
      <c r="U32" s="517"/>
      <c r="V32" s="520"/>
      <c r="W32" s="141"/>
      <c r="X32" s="517"/>
      <c r="Y32" s="517"/>
      <c r="Z32" s="521"/>
      <c r="AA32" s="522"/>
      <c r="AB32" s="523"/>
      <c r="AC32" s="523"/>
      <c r="AD32" s="524"/>
      <c r="AE32" s="525"/>
      <c r="AF32" s="523"/>
      <c r="AG32" s="523"/>
      <c r="AH32" s="526"/>
      <c r="AI32" s="527"/>
      <c r="AJ32" s="528"/>
      <c r="AK32" s="526"/>
      <c r="AL32" s="523"/>
      <c r="AM32" s="529"/>
      <c r="AN32" s="530"/>
      <c r="AO32" s="526"/>
      <c r="AP32" s="526"/>
      <c r="AQ32" s="527"/>
      <c r="AR32" s="528"/>
      <c r="AS32" s="526"/>
      <c r="AT32" s="526"/>
      <c r="AU32" s="526"/>
      <c r="AV32" s="153"/>
      <c r="AW32" s="153"/>
      <c r="AX32" s="153"/>
      <c r="AY32" s="153"/>
      <c r="AZ32" s="153"/>
      <c r="BA32" s="153"/>
      <c r="BB32" s="153"/>
      <c r="BC32" s="153"/>
      <c r="BD32" s="153"/>
      <c r="BE32" s="517"/>
      <c r="BF32" s="531"/>
      <c r="BG32" s="532"/>
      <c r="BH32" s="533"/>
      <c r="BI32" s="434"/>
      <c r="BJ32" s="160"/>
    </row>
    <row r="33" spans="1:62" ht="18" customHeight="1" x14ac:dyDescent="0.25">
      <c r="A33" s="534" t="s">
        <v>87</v>
      </c>
      <c r="B33" s="535" t="s">
        <v>94</v>
      </c>
      <c r="C33" s="536" t="s">
        <v>95</v>
      </c>
      <c r="D33" s="537"/>
      <c r="E33" s="538"/>
      <c r="F33" s="539"/>
      <c r="G33" s="539"/>
      <c r="H33" s="540"/>
      <c r="I33" s="541"/>
      <c r="J33" s="542"/>
      <c r="K33" s="543"/>
      <c r="L33" s="177"/>
      <c r="M33" s="544"/>
      <c r="N33" s="545"/>
      <c r="O33" s="177"/>
      <c r="P33" s="177"/>
      <c r="Q33" s="178"/>
      <c r="R33" s="545"/>
      <c r="S33" s="177"/>
      <c r="T33" s="177"/>
      <c r="U33" s="177"/>
      <c r="V33" s="546"/>
      <c r="W33" s="175"/>
      <c r="X33" s="176"/>
      <c r="Y33" s="177">
        <v>2</v>
      </c>
      <c r="Z33" s="547">
        <v>2</v>
      </c>
      <c r="AA33" s="548"/>
      <c r="AB33" s="389">
        <v>2</v>
      </c>
      <c r="AC33" s="389">
        <v>2</v>
      </c>
      <c r="AD33" s="387"/>
      <c r="AE33" s="388">
        <v>2</v>
      </c>
      <c r="AF33" s="389">
        <v>2</v>
      </c>
      <c r="AG33" s="389">
        <v>2</v>
      </c>
      <c r="AH33" s="390">
        <v>2</v>
      </c>
      <c r="AI33" s="549"/>
      <c r="AJ33" s="550">
        <v>2</v>
      </c>
      <c r="AK33" s="390">
        <v>2</v>
      </c>
      <c r="AL33" s="389">
        <v>2</v>
      </c>
      <c r="AM33" s="391">
        <v>2</v>
      </c>
      <c r="AN33" s="392">
        <v>2</v>
      </c>
      <c r="AO33" s="390">
        <v>2</v>
      </c>
      <c r="AP33" s="390"/>
      <c r="AQ33" s="549">
        <v>2</v>
      </c>
      <c r="AR33" s="550">
        <v>2</v>
      </c>
      <c r="AS33" s="390"/>
      <c r="AT33" s="183">
        <v>2</v>
      </c>
      <c r="AU33" s="390">
        <v>2</v>
      </c>
      <c r="AV33" s="456"/>
      <c r="AW33" s="189"/>
      <c r="AX33" s="189"/>
      <c r="AY33" s="189"/>
      <c r="AZ33" s="190"/>
      <c r="BA33" s="191"/>
      <c r="BB33" s="189"/>
      <c r="BC33" s="189"/>
      <c r="BD33" s="189"/>
      <c r="BE33" s="551"/>
      <c r="BF33" s="193">
        <f>SUM(E33:V33)</f>
        <v>0</v>
      </c>
      <c r="BG33" s="195">
        <f>SUM(X33:AU33)</f>
        <v>36</v>
      </c>
      <c r="BH33" s="552">
        <f>BF33+BG33</f>
        <v>36</v>
      </c>
      <c r="BI33" s="159"/>
      <c r="BJ33" s="160" t="str">
        <f>IF(BH33=36, "+", "-")</f>
        <v>+</v>
      </c>
    </row>
    <row r="34" spans="1:62" ht="39.75" customHeight="1" x14ac:dyDescent="0.25">
      <c r="A34" s="534" t="s">
        <v>96</v>
      </c>
      <c r="B34" s="535" t="s">
        <v>97</v>
      </c>
      <c r="C34" s="163" t="s">
        <v>98</v>
      </c>
      <c r="D34" s="537"/>
      <c r="E34" s="538"/>
      <c r="F34" s="539"/>
      <c r="G34" s="539"/>
      <c r="H34" s="540"/>
      <c r="I34" s="541"/>
      <c r="J34" s="542"/>
      <c r="K34" s="543"/>
      <c r="L34" s="177"/>
      <c r="M34" s="544"/>
      <c r="N34" s="545"/>
      <c r="O34" s="177"/>
      <c r="P34" s="177"/>
      <c r="Q34" s="178"/>
      <c r="R34" s="545"/>
      <c r="S34" s="177"/>
      <c r="T34" s="177"/>
      <c r="U34" s="177"/>
      <c r="V34" s="546"/>
      <c r="W34" s="175"/>
      <c r="X34" s="176"/>
      <c r="Y34" s="176"/>
      <c r="Z34" s="553"/>
      <c r="AA34" s="554"/>
      <c r="AB34" s="555">
        <v>2</v>
      </c>
      <c r="AC34" s="555"/>
      <c r="AD34" s="556">
        <v>2</v>
      </c>
      <c r="AE34" s="557"/>
      <c r="AF34" s="555">
        <v>2</v>
      </c>
      <c r="AG34" s="555"/>
      <c r="AH34" s="558">
        <v>2</v>
      </c>
      <c r="AI34" s="559"/>
      <c r="AJ34" s="560">
        <v>2</v>
      </c>
      <c r="AK34" s="558"/>
      <c r="AL34" s="555">
        <v>2</v>
      </c>
      <c r="AM34" s="561"/>
      <c r="AN34" s="562">
        <v>2</v>
      </c>
      <c r="AO34" s="558"/>
      <c r="AP34" s="558">
        <v>2</v>
      </c>
      <c r="AQ34" s="559"/>
      <c r="AR34" s="560">
        <v>2</v>
      </c>
      <c r="AS34" s="558"/>
      <c r="AT34" s="558">
        <v>4</v>
      </c>
      <c r="AU34" s="558">
        <v>4</v>
      </c>
      <c r="AV34" s="456"/>
      <c r="AW34" s="189"/>
      <c r="AX34" s="189"/>
      <c r="AY34" s="189"/>
      <c r="AZ34" s="190"/>
      <c r="BA34" s="191"/>
      <c r="BB34" s="189"/>
      <c r="BC34" s="189"/>
      <c r="BD34" s="189"/>
      <c r="BE34" s="192"/>
      <c r="BF34" s="193">
        <f>SUM(E34:V34)</f>
        <v>0</v>
      </c>
      <c r="BG34" s="195">
        <f>SUM(X34:AU34)</f>
        <v>26</v>
      </c>
      <c r="BH34" s="552">
        <f>BF34+BG34</f>
        <v>26</v>
      </c>
      <c r="BI34" s="159"/>
      <c r="BJ34" s="160"/>
    </row>
    <row r="35" spans="1:62" ht="39.75" customHeight="1" x14ac:dyDescent="0.25">
      <c r="A35" s="563"/>
      <c r="B35" s="564" t="s">
        <v>99</v>
      </c>
      <c r="C35" s="565" t="s">
        <v>100</v>
      </c>
      <c r="D35" s="566"/>
      <c r="E35" s="567"/>
      <c r="F35" s="568"/>
      <c r="G35" s="568"/>
      <c r="H35" s="569"/>
      <c r="I35" s="570"/>
      <c r="J35" s="571"/>
      <c r="K35" s="572"/>
      <c r="L35" s="573"/>
      <c r="M35" s="574"/>
      <c r="N35" s="575"/>
      <c r="O35" s="573"/>
      <c r="P35" s="573"/>
      <c r="Q35" s="576"/>
      <c r="R35" s="575"/>
      <c r="S35" s="573"/>
      <c r="T35" s="573"/>
      <c r="U35" s="573"/>
      <c r="V35" s="577"/>
      <c r="W35" s="210"/>
      <c r="X35" s="573"/>
      <c r="Y35" s="573"/>
      <c r="Z35" s="574"/>
      <c r="AA35" s="575"/>
      <c r="AB35" s="573"/>
      <c r="AC35" s="573"/>
      <c r="AD35" s="576"/>
      <c r="AE35" s="578"/>
      <c r="AF35" s="573"/>
      <c r="AG35" s="573"/>
      <c r="AH35" s="572"/>
      <c r="AI35" s="579"/>
      <c r="AJ35" s="580"/>
      <c r="AK35" s="572"/>
      <c r="AL35" s="573"/>
      <c r="AM35" s="581"/>
      <c r="AN35" s="571"/>
      <c r="AO35" s="572"/>
      <c r="AP35" s="572"/>
      <c r="AQ35" s="579"/>
      <c r="AR35" s="582"/>
      <c r="AS35" s="583"/>
      <c r="AT35" s="583"/>
      <c r="AU35" s="583"/>
      <c r="AV35" s="584"/>
      <c r="AW35" s="222"/>
      <c r="AX35" s="222"/>
      <c r="AY35" s="222"/>
      <c r="AZ35" s="223"/>
      <c r="BA35" s="224"/>
      <c r="BB35" s="222"/>
      <c r="BC35" s="222"/>
      <c r="BD35" s="222"/>
      <c r="BE35" s="246"/>
      <c r="BF35" s="585">
        <f>SUM(E35:V35)</f>
        <v>0</v>
      </c>
      <c r="BG35" s="586">
        <f>SUM(X35:AU35)</f>
        <v>0</v>
      </c>
      <c r="BH35" s="587">
        <f>BF35+BG35</f>
        <v>0</v>
      </c>
      <c r="BI35" s="159"/>
      <c r="BJ35" s="160"/>
    </row>
    <row r="36" spans="1:62" ht="39.75" customHeight="1" x14ac:dyDescent="0.25">
      <c r="A36" s="534" t="s">
        <v>101</v>
      </c>
      <c r="B36" s="535" t="s">
        <v>102</v>
      </c>
      <c r="C36" s="163" t="s">
        <v>103</v>
      </c>
      <c r="D36" s="537"/>
      <c r="E36" s="538">
        <v>4</v>
      </c>
      <c r="F36" s="539">
        <v>2</v>
      </c>
      <c r="G36" s="539">
        <v>2</v>
      </c>
      <c r="H36" s="588">
        <v>2</v>
      </c>
      <c r="I36" s="541">
        <v>2</v>
      </c>
      <c r="J36" s="542">
        <v>2</v>
      </c>
      <c r="K36" s="543"/>
      <c r="L36" s="177">
        <v>2</v>
      </c>
      <c r="M36" s="544">
        <v>2</v>
      </c>
      <c r="N36" s="545">
        <v>2</v>
      </c>
      <c r="O36" s="177">
        <v>2</v>
      </c>
      <c r="P36" s="177">
        <v>2</v>
      </c>
      <c r="Q36" s="178">
        <v>2</v>
      </c>
      <c r="R36" s="545"/>
      <c r="S36" s="177"/>
      <c r="T36" s="177"/>
      <c r="U36" s="177"/>
      <c r="V36" s="546"/>
      <c r="W36" s="175"/>
      <c r="X36" s="180">
        <v>2</v>
      </c>
      <c r="Y36" s="389">
        <v>2</v>
      </c>
      <c r="Z36" s="547"/>
      <c r="AA36" s="548">
        <v>2</v>
      </c>
      <c r="AB36" s="389">
        <v>2</v>
      </c>
      <c r="AC36" s="389">
        <v>2</v>
      </c>
      <c r="AD36" s="387">
        <v>2</v>
      </c>
      <c r="AE36" s="388"/>
      <c r="AF36" s="389">
        <v>2</v>
      </c>
      <c r="AG36" s="389">
        <v>2</v>
      </c>
      <c r="AH36" s="390"/>
      <c r="AI36" s="549">
        <v>2</v>
      </c>
      <c r="AJ36" s="550">
        <v>2</v>
      </c>
      <c r="AK36" s="390">
        <v>2</v>
      </c>
      <c r="AL36" s="389"/>
      <c r="AM36" s="391">
        <v>2</v>
      </c>
      <c r="AN36" s="392">
        <v>2</v>
      </c>
      <c r="AO36" s="390">
        <v>2</v>
      </c>
      <c r="AP36" s="390"/>
      <c r="AQ36" s="549">
        <v>2</v>
      </c>
      <c r="AR36" s="550">
        <v>2</v>
      </c>
      <c r="AS36" s="390">
        <v>2</v>
      </c>
      <c r="AT36" s="183">
        <v>2</v>
      </c>
      <c r="AU36" s="390">
        <v>4</v>
      </c>
      <c r="AV36" s="456"/>
      <c r="AW36" s="189"/>
      <c r="AX36" s="189"/>
      <c r="AY36" s="189"/>
      <c r="AZ36" s="190"/>
      <c r="BA36" s="191"/>
      <c r="BB36" s="189"/>
      <c r="BC36" s="189"/>
      <c r="BD36" s="189"/>
      <c r="BE36" s="192"/>
      <c r="BF36" s="193">
        <f>SUM(E36:V36)</f>
        <v>26</v>
      </c>
      <c r="BG36" s="195">
        <f>SUM(X36:AU36)</f>
        <v>40</v>
      </c>
      <c r="BH36" s="552">
        <f>BF36+BG36</f>
        <v>66</v>
      </c>
      <c r="BI36" s="159"/>
      <c r="BJ36" s="160"/>
    </row>
    <row r="37" spans="1:62" ht="39.75" customHeight="1" x14ac:dyDescent="0.25">
      <c r="A37" s="534" t="s">
        <v>104</v>
      </c>
      <c r="B37" s="535" t="s">
        <v>105</v>
      </c>
      <c r="C37" s="163" t="s">
        <v>98</v>
      </c>
      <c r="D37" s="537"/>
      <c r="E37" s="538"/>
      <c r="F37" s="539"/>
      <c r="G37" s="539"/>
      <c r="H37" s="540"/>
      <c r="I37" s="541"/>
      <c r="J37" s="542"/>
      <c r="K37" s="543"/>
      <c r="L37" s="177"/>
      <c r="M37" s="544"/>
      <c r="N37" s="545"/>
      <c r="O37" s="177"/>
      <c r="P37" s="177"/>
      <c r="Q37" s="178"/>
      <c r="R37" s="545"/>
      <c r="S37" s="177"/>
      <c r="T37" s="177"/>
      <c r="U37" s="177"/>
      <c r="V37" s="546"/>
      <c r="W37" s="175"/>
      <c r="X37" s="180"/>
      <c r="Y37" s="389"/>
      <c r="Z37" s="547"/>
      <c r="AA37" s="548"/>
      <c r="AB37" s="180"/>
      <c r="AC37" s="180"/>
      <c r="AD37" s="181"/>
      <c r="AE37" s="557">
        <v>2</v>
      </c>
      <c r="AF37" s="555"/>
      <c r="AG37" s="555">
        <v>2</v>
      </c>
      <c r="AH37" s="558"/>
      <c r="AI37" s="559">
        <v>2</v>
      </c>
      <c r="AJ37" s="560"/>
      <c r="AK37" s="558">
        <v>2</v>
      </c>
      <c r="AL37" s="555"/>
      <c r="AM37" s="561">
        <v>2</v>
      </c>
      <c r="AN37" s="562"/>
      <c r="AO37" s="558">
        <v>2</v>
      </c>
      <c r="AP37" s="558"/>
      <c r="AQ37" s="559">
        <v>2</v>
      </c>
      <c r="AR37" s="560"/>
      <c r="AS37" s="558">
        <v>2</v>
      </c>
      <c r="AT37" s="558"/>
      <c r="AU37" s="558">
        <v>2</v>
      </c>
      <c r="AV37" s="456"/>
      <c r="AW37" s="189"/>
      <c r="AX37" s="189"/>
      <c r="AY37" s="189"/>
      <c r="AZ37" s="190"/>
      <c r="BA37" s="191"/>
      <c r="BB37" s="189"/>
      <c r="BC37" s="189"/>
      <c r="BD37" s="189"/>
      <c r="BE37" s="192"/>
      <c r="BF37" s="193">
        <f>SUM(E37:V37)</f>
        <v>0</v>
      </c>
      <c r="BG37" s="195">
        <f>SUM(X37:AU37)</f>
        <v>18</v>
      </c>
      <c r="BH37" s="552">
        <f>BF37+BG37</f>
        <v>18</v>
      </c>
      <c r="BI37" s="159"/>
      <c r="BJ37" s="160"/>
    </row>
    <row r="38" spans="1:62" ht="40.5" customHeight="1" x14ac:dyDescent="0.25">
      <c r="A38" s="563"/>
      <c r="B38" s="564" t="s">
        <v>106</v>
      </c>
      <c r="C38" s="565" t="s">
        <v>107</v>
      </c>
      <c r="D38" s="566"/>
      <c r="E38" s="567"/>
      <c r="F38" s="568"/>
      <c r="G38" s="568"/>
      <c r="H38" s="569"/>
      <c r="I38" s="570"/>
      <c r="J38" s="571"/>
      <c r="K38" s="572"/>
      <c r="L38" s="573"/>
      <c r="M38" s="574"/>
      <c r="N38" s="575"/>
      <c r="O38" s="573"/>
      <c r="P38" s="573"/>
      <c r="Q38" s="576"/>
      <c r="R38" s="575"/>
      <c r="S38" s="573"/>
      <c r="T38" s="573"/>
      <c r="U38" s="573"/>
      <c r="V38" s="577"/>
      <c r="W38" s="210"/>
      <c r="X38" s="589"/>
      <c r="Y38" s="589"/>
      <c r="Z38" s="590"/>
      <c r="AA38" s="591"/>
      <c r="AB38" s="589"/>
      <c r="AC38" s="589"/>
      <c r="AD38" s="592"/>
      <c r="AE38" s="593"/>
      <c r="AF38" s="589"/>
      <c r="AG38" s="589"/>
      <c r="AH38" s="594"/>
      <c r="AI38" s="595"/>
      <c r="AJ38" s="596"/>
      <c r="AK38" s="594"/>
      <c r="AL38" s="589"/>
      <c r="AM38" s="597"/>
      <c r="AN38" s="598"/>
      <c r="AO38" s="594"/>
      <c r="AP38" s="594"/>
      <c r="AQ38" s="595"/>
      <c r="AR38" s="582"/>
      <c r="AS38" s="583"/>
      <c r="AT38" s="583"/>
      <c r="AU38" s="583"/>
      <c r="AV38" s="584"/>
      <c r="AW38" s="222"/>
      <c r="AX38" s="222"/>
      <c r="AY38" s="222"/>
      <c r="AZ38" s="223"/>
      <c r="BA38" s="224"/>
      <c r="BB38" s="222"/>
      <c r="BC38" s="222"/>
      <c r="BD38" s="222"/>
      <c r="BE38" s="246"/>
      <c r="BF38" s="599"/>
      <c r="BG38" s="600"/>
      <c r="BH38" s="587"/>
      <c r="BI38" s="159"/>
      <c r="BJ38" s="160"/>
    </row>
    <row r="39" spans="1:62" ht="30" customHeight="1" x14ac:dyDescent="0.25">
      <c r="A39" s="534" t="s">
        <v>108</v>
      </c>
      <c r="B39" s="535" t="s">
        <v>109</v>
      </c>
      <c r="C39" s="536" t="s">
        <v>110</v>
      </c>
      <c r="D39" s="537"/>
      <c r="E39" s="538"/>
      <c r="F39" s="539"/>
      <c r="G39" s="539"/>
      <c r="H39" s="540"/>
      <c r="I39" s="541"/>
      <c r="J39" s="214"/>
      <c r="K39" s="212"/>
      <c r="L39" s="257"/>
      <c r="M39" s="453"/>
      <c r="N39" s="454"/>
      <c r="O39" s="257"/>
      <c r="P39" s="257"/>
      <c r="Q39" s="451"/>
      <c r="R39" s="454"/>
      <c r="S39" s="257"/>
      <c r="T39" s="257"/>
      <c r="U39" s="257"/>
      <c r="V39" s="577"/>
      <c r="W39" s="210"/>
      <c r="X39" s="218"/>
      <c r="Y39" s="260">
        <v>2</v>
      </c>
      <c r="Z39" s="601">
        <v>2</v>
      </c>
      <c r="AA39" s="602">
        <v>2</v>
      </c>
      <c r="AB39" s="260"/>
      <c r="AC39" s="260">
        <v>2</v>
      </c>
      <c r="AD39" s="258"/>
      <c r="AE39" s="259">
        <v>2</v>
      </c>
      <c r="AF39" s="260"/>
      <c r="AG39" s="260">
        <v>2</v>
      </c>
      <c r="AH39" s="255"/>
      <c r="AI39" s="603">
        <v>2</v>
      </c>
      <c r="AJ39" s="604"/>
      <c r="AK39" s="255">
        <v>2</v>
      </c>
      <c r="AL39" s="260"/>
      <c r="AM39" s="253">
        <v>2</v>
      </c>
      <c r="AN39" s="254"/>
      <c r="AO39" s="255">
        <v>2</v>
      </c>
      <c r="AP39" s="255"/>
      <c r="AQ39" s="603">
        <v>2</v>
      </c>
      <c r="AR39" s="550"/>
      <c r="AS39" s="390">
        <v>2</v>
      </c>
      <c r="AT39" s="183"/>
      <c r="AU39" s="390"/>
      <c r="AV39" s="456"/>
      <c r="AW39" s="222"/>
      <c r="AX39" s="222"/>
      <c r="AY39" s="222"/>
      <c r="AZ39" s="223"/>
      <c r="BA39" s="224"/>
      <c r="BB39" s="222"/>
      <c r="BC39" s="222"/>
      <c r="BD39" s="222"/>
      <c r="BE39" s="246"/>
      <c r="BF39" s="226"/>
      <c r="BG39" s="227">
        <f>SUM(X39:AU39)</f>
        <v>24</v>
      </c>
      <c r="BH39" s="605">
        <f>BF39+BG39</f>
        <v>24</v>
      </c>
      <c r="BI39" s="159"/>
      <c r="BJ39" s="160" t="str">
        <f>IF(BH39=24, "+", "-")</f>
        <v>+</v>
      </c>
    </row>
    <row r="40" spans="1:62" ht="18.75" customHeight="1" x14ac:dyDescent="0.25">
      <c r="A40" s="534" t="s">
        <v>96</v>
      </c>
      <c r="B40" s="535" t="s">
        <v>111</v>
      </c>
      <c r="C40" s="536" t="s">
        <v>112</v>
      </c>
      <c r="D40" s="537"/>
      <c r="E40" s="538"/>
      <c r="F40" s="539"/>
      <c r="G40" s="539"/>
      <c r="H40" s="540"/>
      <c r="I40" s="541"/>
      <c r="J40" s="214"/>
      <c r="K40" s="212"/>
      <c r="L40" s="257"/>
      <c r="M40" s="453"/>
      <c r="N40" s="454"/>
      <c r="O40" s="257"/>
      <c r="P40" s="257"/>
      <c r="Q40" s="451"/>
      <c r="R40" s="454"/>
      <c r="S40" s="257"/>
      <c r="T40" s="257"/>
      <c r="U40" s="257"/>
      <c r="V40" s="577"/>
      <c r="W40" s="210"/>
      <c r="X40" s="218"/>
      <c r="Y40" s="260"/>
      <c r="Z40" s="601">
        <v>2</v>
      </c>
      <c r="AA40" s="602"/>
      <c r="AB40" s="260">
        <v>2</v>
      </c>
      <c r="AC40" s="260">
        <v>2</v>
      </c>
      <c r="AD40" s="258"/>
      <c r="AE40" s="259">
        <v>2</v>
      </c>
      <c r="AF40" s="260">
        <v>2</v>
      </c>
      <c r="AG40" s="260"/>
      <c r="AH40" s="255">
        <v>2</v>
      </c>
      <c r="AI40" s="603">
        <v>2</v>
      </c>
      <c r="AJ40" s="604"/>
      <c r="AK40" s="255">
        <v>2</v>
      </c>
      <c r="AL40" s="260"/>
      <c r="AM40" s="253">
        <v>2</v>
      </c>
      <c r="AN40" s="254"/>
      <c r="AO40" s="255">
        <v>2</v>
      </c>
      <c r="AP40" s="255"/>
      <c r="AQ40" s="603">
        <v>2</v>
      </c>
      <c r="AR40" s="550"/>
      <c r="AS40" s="390">
        <v>2</v>
      </c>
      <c r="AT40" s="183">
        <v>2</v>
      </c>
      <c r="AU40" s="390"/>
      <c r="AV40" s="456"/>
      <c r="AW40" s="222"/>
      <c r="AX40" s="222"/>
      <c r="AY40" s="222"/>
      <c r="AZ40" s="223"/>
      <c r="BA40" s="224"/>
      <c r="BB40" s="222"/>
      <c r="BC40" s="222"/>
      <c r="BD40" s="222"/>
      <c r="BE40" s="246"/>
      <c r="BF40" s="226"/>
      <c r="BG40" s="227">
        <f>SUM(X40:AU40)</f>
        <v>26</v>
      </c>
      <c r="BH40" s="605">
        <f>BF40+BG40</f>
        <v>26</v>
      </c>
      <c r="BI40" s="159"/>
      <c r="BJ40" s="160"/>
    </row>
    <row r="41" spans="1:62" s="16" customFormat="1" ht="41.25" customHeight="1" x14ac:dyDescent="0.25">
      <c r="A41" s="606" t="s">
        <v>87</v>
      </c>
      <c r="B41" s="163" t="s">
        <v>113</v>
      </c>
      <c r="C41" s="163" t="s">
        <v>98</v>
      </c>
      <c r="D41" s="199"/>
      <c r="E41" s="447"/>
      <c r="F41" s="448"/>
      <c r="G41" s="448"/>
      <c r="H41" s="449"/>
      <c r="I41" s="450"/>
      <c r="J41" s="214"/>
      <c r="K41" s="212"/>
      <c r="L41" s="212"/>
      <c r="M41" s="453"/>
      <c r="N41" s="454"/>
      <c r="O41" s="257"/>
      <c r="P41" s="257"/>
      <c r="Q41" s="451"/>
      <c r="R41" s="454"/>
      <c r="S41" s="257"/>
      <c r="T41" s="257"/>
      <c r="U41" s="257"/>
      <c r="V41" s="577"/>
      <c r="W41" s="210"/>
      <c r="X41" s="218"/>
      <c r="Y41" s="218"/>
      <c r="Z41" s="607"/>
      <c r="AA41" s="608"/>
      <c r="AB41" s="218"/>
      <c r="AC41" s="218"/>
      <c r="AD41" s="219"/>
      <c r="AE41" s="609">
        <v>2</v>
      </c>
      <c r="AF41" s="610"/>
      <c r="AG41" s="610">
        <v>2</v>
      </c>
      <c r="AH41" s="611"/>
      <c r="AI41" s="612">
        <v>2</v>
      </c>
      <c r="AJ41" s="613">
        <v>2</v>
      </c>
      <c r="AK41" s="611"/>
      <c r="AL41" s="610">
        <v>2</v>
      </c>
      <c r="AM41" s="614"/>
      <c r="AN41" s="615">
        <v>2</v>
      </c>
      <c r="AO41" s="611"/>
      <c r="AP41" s="611">
        <v>4</v>
      </c>
      <c r="AQ41" s="612">
        <v>2</v>
      </c>
      <c r="AR41" s="613">
        <v>4</v>
      </c>
      <c r="AS41" s="611">
        <v>4</v>
      </c>
      <c r="AT41" s="611">
        <v>4</v>
      </c>
      <c r="AU41" s="611">
        <v>6</v>
      </c>
      <c r="AV41" s="616"/>
      <c r="AW41" s="222"/>
      <c r="AX41" s="222"/>
      <c r="AY41" s="222"/>
      <c r="AZ41" s="223"/>
      <c r="BA41" s="224"/>
      <c r="BB41" s="222"/>
      <c r="BC41" s="222"/>
      <c r="BD41" s="222"/>
      <c r="BE41" s="246"/>
      <c r="BF41" s="226">
        <f>SUM(E41:V41)</f>
        <v>0</v>
      </c>
      <c r="BG41" s="227">
        <f>SUM(X41:AU41)</f>
        <v>36</v>
      </c>
      <c r="BH41" s="605">
        <f>BF41+BG41</f>
        <v>36</v>
      </c>
      <c r="BI41" s="159"/>
      <c r="BJ41" s="160" t="str">
        <f>IF(BH41=36, "+", "-")</f>
        <v>+</v>
      </c>
    </row>
    <row r="42" spans="1:62" s="16" customFormat="1" ht="37.5" customHeight="1" x14ac:dyDescent="0.25">
      <c r="A42" s="617"/>
      <c r="B42" s="2218" t="s">
        <v>114</v>
      </c>
      <c r="C42" s="2219"/>
      <c r="D42" s="2220"/>
      <c r="E42" s="618">
        <f t="shared" ref="E42:AV42" si="5">SUM(E10:E41)</f>
        <v>36</v>
      </c>
      <c r="F42" s="619">
        <f t="shared" si="5"/>
        <v>36</v>
      </c>
      <c r="G42" s="619">
        <f t="shared" si="5"/>
        <v>36</v>
      </c>
      <c r="H42" s="619">
        <f t="shared" si="5"/>
        <v>36</v>
      </c>
      <c r="I42" s="620">
        <f t="shared" si="5"/>
        <v>36</v>
      </c>
      <c r="J42" s="621">
        <f t="shared" si="5"/>
        <v>36</v>
      </c>
      <c r="K42" s="619">
        <f t="shared" si="5"/>
        <v>36</v>
      </c>
      <c r="L42" s="619">
        <f t="shared" si="5"/>
        <v>36</v>
      </c>
      <c r="M42" s="622">
        <f t="shared" si="5"/>
        <v>36</v>
      </c>
      <c r="N42" s="618">
        <f t="shared" si="5"/>
        <v>36</v>
      </c>
      <c r="O42" s="619">
        <f t="shared" si="5"/>
        <v>36</v>
      </c>
      <c r="P42" s="619">
        <f t="shared" si="5"/>
        <v>36</v>
      </c>
      <c r="Q42" s="620">
        <f t="shared" si="5"/>
        <v>36</v>
      </c>
      <c r="R42" s="618">
        <f t="shared" si="5"/>
        <v>36</v>
      </c>
      <c r="S42" s="619">
        <f t="shared" si="5"/>
        <v>36</v>
      </c>
      <c r="T42" s="619">
        <f t="shared" si="5"/>
        <v>36</v>
      </c>
      <c r="U42" s="619">
        <f t="shared" si="5"/>
        <v>36</v>
      </c>
      <c r="V42" s="623">
        <f t="shared" si="5"/>
        <v>0</v>
      </c>
      <c r="W42" s="624">
        <f t="shared" si="5"/>
        <v>0</v>
      </c>
      <c r="X42" s="619">
        <f t="shared" si="5"/>
        <v>36</v>
      </c>
      <c r="Y42" s="622">
        <f t="shared" si="5"/>
        <v>36</v>
      </c>
      <c r="Z42" s="622">
        <f t="shared" si="5"/>
        <v>36</v>
      </c>
      <c r="AA42" s="618">
        <f t="shared" si="5"/>
        <v>36</v>
      </c>
      <c r="AB42" s="619">
        <f t="shared" si="5"/>
        <v>36</v>
      </c>
      <c r="AC42" s="622">
        <f t="shared" si="5"/>
        <v>36</v>
      </c>
      <c r="AD42" s="620">
        <f t="shared" si="5"/>
        <v>36</v>
      </c>
      <c r="AE42" s="621">
        <f t="shared" si="5"/>
        <v>36</v>
      </c>
      <c r="AF42" s="619">
        <f t="shared" si="5"/>
        <v>36</v>
      </c>
      <c r="AG42" s="619">
        <f t="shared" si="5"/>
        <v>36</v>
      </c>
      <c r="AH42" s="622">
        <f t="shared" si="5"/>
        <v>36</v>
      </c>
      <c r="AI42" s="622">
        <f t="shared" si="5"/>
        <v>36</v>
      </c>
      <c r="AJ42" s="618">
        <f t="shared" si="5"/>
        <v>36</v>
      </c>
      <c r="AK42" s="619">
        <f t="shared" si="5"/>
        <v>36</v>
      </c>
      <c r="AL42" s="622">
        <f t="shared" si="5"/>
        <v>36</v>
      </c>
      <c r="AM42" s="620">
        <f t="shared" si="5"/>
        <v>36</v>
      </c>
      <c r="AN42" s="621">
        <f t="shared" si="5"/>
        <v>36</v>
      </c>
      <c r="AO42" s="619">
        <f t="shared" si="5"/>
        <v>36</v>
      </c>
      <c r="AP42" s="622">
        <f t="shared" si="5"/>
        <v>36</v>
      </c>
      <c r="AQ42" s="622">
        <f t="shared" si="5"/>
        <v>36</v>
      </c>
      <c r="AR42" s="618">
        <f t="shared" si="5"/>
        <v>36</v>
      </c>
      <c r="AS42" s="619">
        <f t="shared" si="5"/>
        <v>36</v>
      </c>
      <c r="AT42" s="619">
        <f t="shared" si="5"/>
        <v>36</v>
      </c>
      <c r="AU42" s="619">
        <f t="shared" si="5"/>
        <v>36</v>
      </c>
      <c r="AV42" s="625">
        <f t="shared" si="5"/>
        <v>0</v>
      </c>
      <c r="AW42" s="619"/>
      <c r="AX42" s="619"/>
      <c r="AY42" s="619"/>
      <c r="AZ42" s="620"/>
      <c r="BA42" s="618"/>
      <c r="BB42" s="619"/>
      <c r="BC42" s="619"/>
      <c r="BD42" s="619"/>
      <c r="BE42" s="620"/>
      <c r="BF42" s="626">
        <f>SUM(BF10:BF41)</f>
        <v>612</v>
      </c>
      <c r="BG42" s="627">
        <f>SUM(BG10:BG41)</f>
        <v>864</v>
      </c>
      <c r="BH42" s="628">
        <f>SUM(BH10:BH41)</f>
        <v>1476</v>
      </c>
      <c r="BI42" s="628">
        <f>SUM(Y42:AX42)</f>
        <v>828</v>
      </c>
      <c r="BJ42" s="160" t="str">
        <f>IF(BH42=1476, "+", "-")</f>
        <v>+</v>
      </c>
    </row>
    <row r="43" spans="1:62" s="16" customFormat="1" ht="37.5" customHeight="1" x14ac:dyDescent="0.25">
      <c r="A43" s="629"/>
      <c r="B43" s="630"/>
      <c r="C43" s="630"/>
      <c r="D43" s="630"/>
      <c r="E43" s="631"/>
      <c r="F43" s="631"/>
      <c r="G43" s="631"/>
      <c r="H43" s="631"/>
      <c r="I43" s="631"/>
      <c r="J43" s="631"/>
      <c r="K43" s="631"/>
      <c r="L43" s="631"/>
      <c r="M43" s="631"/>
      <c r="N43" s="631"/>
      <c r="O43" s="631"/>
      <c r="P43" s="631"/>
      <c r="Q43" s="631"/>
      <c r="R43" s="631"/>
      <c r="S43" s="631"/>
      <c r="T43" s="631"/>
      <c r="U43" s="631"/>
      <c r="V43" s="631"/>
      <c r="W43" s="631"/>
      <c r="X43" s="631"/>
      <c r="Y43" s="631"/>
      <c r="Z43" s="631"/>
      <c r="AA43" s="631"/>
      <c r="AB43" s="631"/>
      <c r="AC43" s="631"/>
      <c r="AD43" s="631"/>
      <c r="AE43" s="631"/>
      <c r="AF43" s="631"/>
      <c r="AG43" s="631"/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31"/>
      <c r="AS43" s="631"/>
      <c r="AT43" s="631"/>
      <c r="AU43" s="631"/>
      <c r="AV43" s="631"/>
      <c r="AW43" s="631"/>
      <c r="AX43" s="631"/>
      <c r="AY43" s="631"/>
      <c r="AZ43" s="631"/>
      <c r="BA43" s="631"/>
      <c r="BB43" s="631"/>
      <c r="BC43" s="631"/>
      <c r="BD43" s="631"/>
      <c r="BE43" s="631"/>
      <c r="BF43" s="632"/>
      <c r="BG43" s="632"/>
      <c r="BH43" s="632"/>
      <c r="BI43" s="633"/>
      <c r="BJ43" s="160"/>
    </row>
    <row r="44" spans="1:62" ht="27" customHeight="1" x14ac:dyDescent="0.2">
      <c r="B44" s="25" t="s">
        <v>115</v>
      </c>
      <c r="C44" s="2196" t="s">
        <v>12</v>
      </c>
      <c r="D44" s="2197"/>
      <c r="E44" s="2197"/>
      <c r="F44" s="2197"/>
      <c r="G44" s="2197"/>
      <c r="H44" s="2197"/>
      <c r="I44" s="2197"/>
      <c r="J44" s="2197"/>
      <c r="K44" s="2198"/>
      <c r="L44" s="26"/>
      <c r="M44" s="634"/>
      <c r="N44" s="634"/>
      <c r="O44" s="634"/>
      <c r="P44" s="19"/>
      <c r="Q44" s="26" t="s">
        <v>116</v>
      </c>
      <c r="R44" s="19"/>
      <c r="S44" s="18"/>
      <c r="T44" s="27" t="s">
        <v>117</v>
      </c>
      <c r="U44" s="27"/>
      <c r="AK44" s="28"/>
    </row>
    <row r="45" spans="1:62" ht="21" customHeight="1" x14ac:dyDescent="0.2">
      <c r="A45" s="2180" t="s">
        <v>15</v>
      </c>
      <c r="B45" s="2186" t="s">
        <v>16</v>
      </c>
      <c r="C45" s="2183" t="s">
        <v>17</v>
      </c>
      <c r="D45" s="2221" t="s">
        <v>18</v>
      </c>
      <c r="E45" s="2201" t="s">
        <v>19</v>
      </c>
      <c r="F45" s="2194"/>
      <c r="G45" s="2194"/>
      <c r="H45" s="2194"/>
      <c r="I45" s="2195"/>
      <c r="J45" s="2193" t="s">
        <v>20</v>
      </c>
      <c r="K45" s="2194"/>
      <c r="L45" s="2194"/>
      <c r="M45" s="2195"/>
      <c r="N45" s="2199" t="s">
        <v>21</v>
      </c>
      <c r="O45" s="2194"/>
      <c r="P45" s="2194"/>
      <c r="Q45" s="2200"/>
      <c r="R45" s="2199" t="s">
        <v>22</v>
      </c>
      <c r="S45" s="2194"/>
      <c r="T45" s="2194"/>
      <c r="U45" s="2194"/>
      <c r="V45" s="2200"/>
      <c r="W45" s="2193" t="s">
        <v>23</v>
      </c>
      <c r="X45" s="2194"/>
      <c r="Y45" s="2194"/>
      <c r="Z45" s="2195"/>
      <c r="AA45" s="2193" t="s">
        <v>24</v>
      </c>
      <c r="AB45" s="2194"/>
      <c r="AC45" s="2194"/>
      <c r="AD45" s="2195"/>
      <c r="AE45" s="2193" t="s">
        <v>25</v>
      </c>
      <c r="AF45" s="2194"/>
      <c r="AG45" s="2194"/>
      <c r="AH45" s="2194"/>
      <c r="AI45" s="2195"/>
      <c r="AJ45" s="2193" t="s">
        <v>26</v>
      </c>
      <c r="AK45" s="2194"/>
      <c r="AL45" s="2194"/>
      <c r="AM45" s="2195"/>
      <c r="AN45" s="2199" t="s">
        <v>27</v>
      </c>
      <c r="AO45" s="2194"/>
      <c r="AP45" s="2194"/>
      <c r="AQ45" s="2200"/>
      <c r="AR45" s="2213" t="s">
        <v>28</v>
      </c>
      <c r="AS45" s="2194"/>
      <c r="AT45" s="2194"/>
      <c r="AU45" s="2194"/>
      <c r="AV45" s="2214"/>
      <c r="AW45" s="29"/>
      <c r="AX45" s="29"/>
      <c r="AY45" s="29"/>
      <c r="AZ45" s="30"/>
      <c r="BA45" s="2202" t="s">
        <v>29</v>
      </c>
      <c r="BB45" s="2203"/>
      <c r="BC45" s="2203"/>
      <c r="BD45" s="2203"/>
      <c r="BE45" s="2204"/>
      <c r="BF45" s="2205" t="s">
        <v>30</v>
      </c>
      <c r="BG45" s="2205" t="s">
        <v>31</v>
      </c>
      <c r="BH45" s="2210" t="s">
        <v>32</v>
      </c>
      <c r="BI45" s="2215" t="s">
        <v>33</v>
      </c>
    </row>
    <row r="46" spans="1:62" ht="13.5" customHeight="1" x14ac:dyDescent="0.2">
      <c r="A46" s="2181"/>
      <c r="B46" s="2187"/>
      <c r="C46" s="2184"/>
      <c r="D46" s="2222"/>
      <c r="E46" s="31">
        <v>2</v>
      </c>
      <c r="F46" s="31">
        <v>9</v>
      </c>
      <c r="G46" s="32">
        <v>16</v>
      </c>
      <c r="H46" s="33">
        <v>23</v>
      </c>
      <c r="I46" s="34">
        <v>30</v>
      </c>
      <c r="J46" s="35">
        <v>7</v>
      </c>
      <c r="K46" s="32">
        <v>14</v>
      </c>
      <c r="L46" s="32">
        <v>21</v>
      </c>
      <c r="M46" s="34">
        <v>28</v>
      </c>
      <c r="N46" s="36">
        <v>4</v>
      </c>
      <c r="O46" s="37">
        <v>11</v>
      </c>
      <c r="P46" s="32">
        <v>18</v>
      </c>
      <c r="Q46" s="32">
        <v>25</v>
      </c>
      <c r="R46" s="38">
        <v>2</v>
      </c>
      <c r="S46" s="31">
        <v>9</v>
      </c>
      <c r="T46" s="31">
        <v>16</v>
      </c>
      <c r="U46" s="32">
        <v>23</v>
      </c>
      <c r="V46" s="39">
        <v>30</v>
      </c>
      <c r="W46" s="40">
        <v>6</v>
      </c>
      <c r="X46" s="41">
        <v>13</v>
      </c>
      <c r="Y46" s="32">
        <v>20</v>
      </c>
      <c r="Z46" s="34">
        <v>27</v>
      </c>
      <c r="AA46" s="31">
        <v>3</v>
      </c>
      <c r="AB46" s="32">
        <v>10</v>
      </c>
      <c r="AC46" s="32">
        <v>17</v>
      </c>
      <c r="AD46" s="42">
        <v>24</v>
      </c>
      <c r="AE46" s="43">
        <v>3</v>
      </c>
      <c r="AF46" s="44">
        <v>10</v>
      </c>
      <c r="AG46" s="45">
        <v>17</v>
      </c>
      <c r="AH46" s="46">
        <v>24</v>
      </c>
      <c r="AI46" s="46">
        <v>31</v>
      </c>
      <c r="AJ46" s="35">
        <v>7</v>
      </c>
      <c r="AK46" s="32">
        <v>14</v>
      </c>
      <c r="AL46" s="32">
        <v>21</v>
      </c>
      <c r="AM46" s="47">
        <v>28</v>
      </c>
      <c r="AN46" s="36">
        <v>5</v>
      </c>
      <c r="AO46" s="37">
        <v>12</v>
      </c>
      <c r="AP46" s="37">
        <v>19</v>
      </c>
      <c r="AQ46" s="37">
        <v>26</v>
      </c>
      <c r="AR46" s="48">
        <v>2</v>
      </c>
      <c r="AS46" s="49">
        <v>9</v>
      </c>
      <c r="AT46" s="50">
        <v>16</v>
      </c>
      <c r="AU46" s="32">
        <v>23</v>
      </c>
      <c r="AV46" s="45">
        <v>30</v>
      </c>
      <c r="AW46" s="51"/>
      <c r="AX46" s="52">
        <v>15</v>
      </c>
      <c r="AY46" s="53">
        <v>22</v>
      </c>
      <c r="AZ46" s="54">
        <v>29</v>
      </c>
      <c r="BA46" s="55">
        <v>30</v>
      </c>
      <c r="BB46" s="52">
        <v>6</v>
      </c>
      <c r="BC46" s="52">
        <v>13</v>
      </c>
      <c r="BD46" s="52">
        <v>20</v>
      </c>
      <c r="BE46" s="56">
        <v>27</v>
      </c>
      <c r="BF46" s="2206"/>
      <c r="BG46" s="2206"/>
      <c r="BH46" s="2211"/>
      <c r="BI46" s="2216"/>
    </row>
    <row r="47" spans="1:62" ht="15" customHeight="1" x14ac:dyDescent="0.2">
      <c r="A47" s="2181"/>
      <c r="B47" s="2187"/>
      <c r="C47" s="2184"/>
      <c r="D47" s="2222"/>
      <c r="E47" s="57">
        <v>7</v>
      </c>
      <c r="F47" s="57">
        <v>14</v>
      </c>
      <c r="G47" s="58">
        <v>21</v>
      </c>
      <c r="H47" s="59">
        <v>28</v>
      </c>
      <c r="I47" s="60">
        <v>5</v>
      </c>
      <c r="J47" s="61">
        <v>12</v>
      </c>
      <c r="K47" s="58">
        <v>19</v>
      </c>
      <c r="L47" s="58">
        <v>26</v>
      </c>
      <c r="M47" s="60">
        <v>2</v>
      </c>
      <c r="N47" s="62">
        <v>9</v>
      </c>
      <c r="O47" s="63">
        <v>16</v>
      </c>
      <c r="P47" s="58">
        <v>23</v>
      </c>
      <c r="Q47" s="58">
        <v>30</v>
      </c>
      <c r="R47" s="64">
        <v>7</v>
      </c>
      <c r="S47" s="57">
        <v>14</v>
      </c>
      <c r="T47" s="57">
        <v>21</v>
      </c>
      <c r="U47" s="58">
        <v>28</v>
      </c>
      <c r="V47" s="65">
        <v>4</v>
      </c>
      <c r="W47" s="66">
        <v>11</v>
      </c>
      <c r="X47" s="67">
        <v>18</v>
      </c>
      <c r="Y47" s="58">
        <v>25</v>
      </c>
      <c r="Z47" s="60">
        <v>1</v>
      </c>
      <c r="AA47" s="57">
        <v>8</v>
      </c>
      <c r="AB47" s="58">
        <v>15</v>
      </c>
      <c r="AC47" s="58">
        <v>22</v>
      </c>
      <c r="AD47" s="68">
        <v>1</v>
      </c>
      <c r="AE47" s="69">
        <v>8</v>
      </c>
      <c r="AF47" s="70">
        <v>15</v>
      </c>
      <c r="AG47" s="57">
        <v>22</v>
      </c>
      <c r="AH47" s="71">
        <v>29</v>
      </c>
      <c r="AI47" s="71">
        <v>5</v>
      </c>
      <c r="AJ47" s="61">
        <v>12</v>
      </c>
      <c r="AK47" s="58">
        <v>19</v>
      </c>
      <c r="AL47" s="58">
        <v>26</v>
      </c>
      <c r="AM47" s="72">
        <v>3</v>
      </c>
      <c r="AN47" s="73">
        <v>10</v>
      </c>
      <c r="AO47" s="63">
        <v>17</v>
      </c>
      <c r="AP47" s="63">
        <v>24</v>
      </c>
      <c r="AQ47" s="63">
        <v>31</v>
      </c>
      <c r="AR47" s="74">
        <v>7</v>
      </c>
      <c r="AS47" s="75">
        <v>14</v>
      </c>
      <c r="AT47" s="70">
        <v>21</v>
      </c>
      <c r="AU47" s="58">
        <v>28</v>
      </c>
      <c r="AV47" s="57"/>
      <c r="AW47" s="76"/>
      <c r="AX47" s="77">
        <v>20</v>
      </c>
      <c r="AY47" s="78">
        <v>27</v>
      </c>
      <c r="AZ47" s="79">
        <v>3</v>
      </c>
      <c r="BA47" s="80">
        <v>4</v>
      </c>
      <c r="BB47" s="77">
        <v>11</v>
      </c>
      <c r="BC47" s="77">
        <v>18</v>
      </c>
      <c r="BD47" s="77">
        <v>25</v>
      </c>
      <c r="BE47" s="81">
        <v>31</v>
      </c>
      <c r="BF47" s="2206"/>
      <c r="BG47" s="2206"/>
      <c r="BH47" s="2211"/>
      <c r="BI47" s="2216"/>
    </row>
    <row r="48" spans="1:62" ht="15" customHeight="1" x14ac:dyDescent="0.2">
      <c r="A48" s="2181"/>
      <c r="B48" s="2187"/>
      <c r="C48" s="2184"/>
      <c r="D48" s="2222"/>
      <c r="E48" s="83" t="s">
        <v>34</v>
      </c>
      <c r="F48" s="84"/>
      <c r="G48" s="84"/>
      <c r="H48" s="85"/>
      <c r="I48" s="86"/>
      <c r="J48" s="87"/>
      <c r="K48" s="83"/>
      <c r="L48" s="84"/>
      <c r="M48" s="85"/>
      <c r="N48" s="88"/>
      <c r="O48" s="84"/>
      <c r="P48" s="84"/>
      <c r="Q48" s="86"/>
      <c r="R48" s="89"/>
      <c r="S48" s="84"/>
      <c r="T48" s="84"/>
      <c r="U48" s="85"/>
      <c r="V48" s="635"/>
      <c r="W48" s="91"/>
      <c r="X48" s="92"/>
      <c r="Y48" s="93"/>
      <c r="Z48" s="94"/>
      <c r="AA48" s="95"/>
      <c r="AB48" s="84"/>
      <c r="AC48" s="84"/>
      <c r="AD48" s="86"/>
      <c r="AE48" s="88"/>
      <c r="AF48" s="84"/>
      <c r="AG48" s="84"/>
      <c r="AH48" s="85"/>
      <c r="AI48" s="86"/>
      <c r="AJ48" s="88"/>
      <c r="AK48" s="84"/>
      <c r="AL48" s="84"/>
      <c r="AM48" s="86"/>
      <c r="AN48" s="88"/>
      <c r="AO48" s="84"/>
      <c r="AP48" s="84"/>
      <c r="AQ48" s="84"/>
      <c r="AR48" s="88"/>
      <c r="AS48" s="84"/>
      <c r="AT48" s="84"/>
      <c r="AU48" s="84"/>
      <c r="AV48" s="89"/>
      <c r="AW48" s="84"/>
      <c r="AX48" s="84"/>
      <c r="AY48" s="84"/>
      <c r="AZ48" s="86"/>
      <c r="BA48" s="83"/>
      <c r="BB48" s="96"/>
      <c r="BC48" s="96"/>
      <c r="BD48" s="96"/>
      <c r="BE48" s="97"/>
      <c r="BF48" s="2206"/>
      <c r="BG48" s="2206"/>
      <c r="BH48" s="2211"/>
      <c r="BI48" s="2216"/>
    </row>
    <row r="49" spans="1:63" s="82" customFormat="1" ht="19.5" customHeight="1" x14ac:dyDescent="0.25">
      <c r="A49" s="2182"/>
      <c r="B49" s="2188"/>
      <c r="C49" s="2185"/>
      <c r="D49" s="2223"/>
      <c r="E49" s="98">
        <v>1</v>
      </c>
      <c r="F49" s="98">
        <v>2</v>
      </c>
      <c r="G49" s="98">
        <v>3</v>
      </c>
      <c r="H49" s="98">
        <v>4</v>
      </c>
      <c r="I49" s="99">
        <v>5</v>
      </c>
      <c r="J49" s="100">
        <v>6</v>
      </c>
      <c r="K49" s="98">
        <v>7</v>
      </c>
      <c r="L49" s="98">
        <v>8</v>
      </c>
      <c r="M49" s="99">
        <v>9</v>
      </c>
      <c r="N49" s="100">
        <v>10</v>
      </c>
      <c r="O49" s="98">
        <v>11</v>
      </c>
      <c r="P49" s="98">
        <v>12</v>
      </c>
      <c r="Q49" s="99">
        <v>13</v>
      </c>
      <c r="R49" s="100">
        <v>14</v>
      </c>
      <c r="S49" s="98">
        <v>15</v>
      </c>
      <c r="T49" s="98">
        <v>16</v>
      </c>
      <c r="U49" s="98">
        <v>17</v>
      </c>
      <c r="V49" s="101" t="s">
        <v>35</v>
      </c>
      <c r="W49" s="102" t="s">
        <v>35</v>
      </c>
      <c r="X49" s="103">
        <v>20</v>
      </c>
      <c r="Y49" s="98">
        <v>21</v>
      </c>
      <c r="Z49" s="99">
        <v>22</v>
      </c>
      <c r="AA49" s="100">
        <v>23</v>
      </c>
      <c r="AB49" s="98">
        <v>24</v>
      </c>
      <c r="AC49" s="98">
        <v>25</v>
      </c>
      <c r="AD49" s="99">
        <v>26</v>
      </c>
      <c r="AE49" s="100">
        <v>27</v>
      </c>
      <c r="AF49" s="98">
        <v>28</v>
      </c>
      <c r="AG49" s="98">
        <v>29</v>
      </c>
      <c r="AH49" s="98">
        <v>30</v>
      </c>
      <c r="AI49" s="99">
        <v>31</v>
      </c>
      <c r="AJ49" s="100">
        <v>32</v>
      </c>
      <c r="AK49" s="98">
        <v>33</v>
      </c>
      <c r="AL49" s="98">
        <v>34</v>
      </c>
      <c r="AM49" s="99">
        <v>35</v>
      </c>
      <c r="AN49" s="100">
        <v>36</v>
      </c>
      <c r="AO49" s="98">
        <v>37</v>
      </c>
      <c r="AP49" s="98">
        <v>38</v>
      </c>
      <c r="AQ49" s="99">
        <v>39</v>
      </c>
      <c r="AR49" s="100">
        <v>40</v>
      </c>
      <c r="AS49" s="98">
        <v>41</v>
      </c>
      <c r="AT49" s="98">
        <v>42</v>
      </c>
      <c r="AU49" s="98">
        <v>43</v>
      </c>
      <c r="AV49" s="98">
        <v>44</v>
      </c>
      <c r="AW49" s="98">
        <v>45</v>
      </c>
      <c r="AX49" s="98">
        <v>46</v>
      </c>
      <c r="AY49" s="98">
        <v>47</v>
      </c>
      <c r="AZ49" s="99">
        <v>48</v>
      </c>
      <c r="BA49" s="104">
        <v>49</v>
      </c>
      <c r="BB49" s="98">
        <v>50</v>
      </c>
      <c r="BC49" s="98">
        <v>51</v>
      </c>
      <c r="BD49" s="98">
        <v>52</v>
      </c>
      <c r="BE49" s="105">
        <v>53</v>
      </c>
      <c r="BF49" s="2207"/>
      <c r="BG49" s="2207"/>
      <c r="BH49" s="2212"/>
      <c r="BI49" s="2217"/>
      <c r="BJ49" s="15"/>
    </row>
    <row r="50" spans="1:63" s="82" customFormat="1" ht="42.75" customHeight="1" x14ac:dyDescent="0.25">
      <c r="A50" s="106"/>
      <c r="B50" s="636" t="s">
        <v>64</v>
      </c>
      <c r="C50" s="637" t="s">
        <v>65</v>
      </c>
      <c r="D50" s="109"/>
      <c r="E50" s="110"/>
      <c r="F50" s="111"/>
      <c r="G50" s="111"/>
      <c r="H50" s="112"/>
      <c r="I50" s="113"/>
      <c r="J50" s="114"/>
      <c r="K50" s="111"/>
      <c r="L50" s="111"/>
      <c r="M50" s="113"/>
      <c r="N50" s="114"/>
      <c r="O50" s="111"/>
      <c r="P50" s="111"/>
      <c r="Q50" s="113"/>
      <c r="R50" s="114"/>
      <c r="S50" s="111"/>
      <c r="T50" s="111"/>
      <c r="U50" s="111"/>
      <c r="V50" s="115"/>
      <c r="W50" s="638"/>
      <c r="X50" s="111"/>
      <c r="Y50" s="111"/>
      <c r="Z50" s="113"/>
      <c r="AA50" s="114"/>
      <c r="AB50" s="111"/>
      <c r="AC50" s="111"/>
      <c r="AD50" s="113"/>
      <c r="AE50" s="114"/>
      <c r="AF50" s="111"/>
      <c r="AG50" s="111"/>
      <c r="AH50" s="111"/>
      <c r="AI50" s="113"/>
      <c r="AJ50" s="114"/>
      <c r="AK50" s="111"/>
      <c r="AL50" s="111"/>
      <c r="AM50" s="113"/>
      <c r="AN50" s="114"/>
      <c r="AO50" s="111"/>
      <c r="AP50" s="111"/>
      <c r="AQ50" s="113"/>
      <c r="AR50" s="110"/>
      <c r="AS50" s="111"/>
      <c r="AT50" s="111"/>
      <c r="AU50" s="111"/>
      <c r="AV50" s="639"/>
      <c r="AW50" s="111"/>
      <c r="AX50" s="111"/>
      <c r="AY50" s="111"/>
      <c r="AZ50" s="113"/>
      <c r="BA50" s="110"/>
      <c r="BB50" s="111"/>
      <c r="BC50" s="111"/>
      <c r="BD50" s="111"/>
      <c r="BE50" s="640"/>
      <c r="BF50" s="123"/>
      <c r="BG50" s="124"/>
      <c r="BH50" s="641"/>
      <c r="BI50" s="126"/>
      <c r="BJ50" s="15"/>
    </row>
    <row r="51" spans="1:63" ht="24.75" customHeight="1" x14ac:dyDescent="0.25">
      <c r="A51" s="642" t="s">
        <v>118</v>
      </c>
      <c r="B51" s="643" t="s">
        <v>67</v>
      </c>
      <c r="C51" s="325" t="s">
        <v>68</v>
      </c>
      <c r="D51" s="326" t="s">
        <v>42</v>
      </c>
      <c r="E51" s="644">
        <v>6</v>
      </c>
      <c r="F51" s="352">
        <v>6</v>
      </c>
      <c r="G51" s="352">
        <v>6</v>
      </c>
      <c r="H51" s="645">
        <v>6</v>
      </c>
      <c r="I51" s="353">
        <v>6</v>
      </c>
      <c r="J51" s="354">
        <v>6</v>
      </c>
      <c r="K51" s="352">
        <v>6</v>
      </c>
      <c r="L51" s="352">
        <v>6</v>
      </c>
      <c r="M51" s="349">
        <v>4</v>
      </c>
      <c r="N51" s="350">
        <v>4</v>
      </c>
      <c r="O51" s="351">
        <v>4</v>
      </c>
      <c r="P51" s="351">
        <v>4</v>
      </c>
      <c r="Q51" s="349">
        <v>6</v>
      </c>
      <c r="R51" s="350">
        <v>4</v>
      </c>
      <c r="S51" s="351">
        <v>6</v>
      </c>
      <c r="T51" s="351">
        <v>6</v>
      </c>
      <c r="U51" s="351">
        <v>6</v>
      </c>
      <c r="V51" s="646"/>
      <c r="W51" s="647"/>
      <c r="X51" s="351"/>
      <c r="Y51" s="351"/>
      <c r="Z51" s="349"/>
      <c r="AA51" s="350"/>
      <c r="AB51" s="351"/>
      <c r="AC51" s="351"/>
      <c r="AD51" s="349"/>
      <c r="AE51" s="350"/>
      <c r="AF51" s="351"/>
      <c r="AG51" s="351"/>
      <c r="AH51" s="352"/>
      <c r="AI51" s="353"/>
      <c r="AJ51" s="354"/>
      <c r="AK51" s="352"/>
      <c r="AL51" s="351"/>
      <c r="AM51" s="353"/>
      <c r="AN51" s="354"/>
      <c r="AO51" s="352"/>
      <c r="AP51" s="352"/>
      <c r="AQ51" s="353"/>
      <c r="AR51" s="354"/>
      <c r="AS51" s="352"/>
      <c r="AT51" s="340"/>
      <c r="AU51" s="648"/>
      <c r="AV51" s="649"/>
      <c r="AW51" s="222"/>
      <c r="AX51" s="222"/>
      <c r="AY51" s="222"/>
      <c r="AZ51" s="223"/>
      <c r="BA51" s="224"/>
      <c r="BB51" s="222"/>
      <c r="BC51" s="222"/>
      <c r="BD51" s="222"/>
      <c r="BE51" s="246"/>
      <c r="BF51" s="227">
        <f t="shared" ref="BF51:BF74" si="6">SUM(E51:V51)</f>
        <v>92</v>
      </c>
      <c r="BG51" s="195">
        <f>SUM(X51:AU51)</f>
        <v>0</v>
      </c>
      <c r="BH51" s="195">
        <f>BF51+BG51</f>
        <v>92</v>
      </c>
      <c r="BI51" s="159"/>
      <c r="BJ51" s="160" t="str">
        <f>IF(BH51=98, "+", "-")</f>
        <v>-</v>
      </c>
    </row>
    <row r="52" spans="1:63" ht="15.75" customHeight="1" x14ac:dyDescent="0.25">
      <c r="A52" s="642" t="s">
        <v>119</v>
      </c>
      <c r="B52" s="643" t="s">
        <v>70</v>
      </c>
      <c r="C52" s="346" t="s">
        <v>71</v>
      </c>
      <c r="D52" s="650" t="s">
        <v>42</v>
      </c>
      <c r="E52" s="644">
        <v>2</v>
      </c>
      <c r="F52" s="352">
        <v>2</v>
      </c>
      <c r="G52" s="352">
        <v>2</v>
      </c>
      <c r="H52" s="645">
        <v>4</v>
      </c>
      <c r="I52" s="353">
        <v>2</v>
      </c>
      <c r="J52" s="354">
        <v>2</v>
      </c>
      <c r="K52" s="352">
        <v>2</v>
      </c>
      <c r="L52" s="351">
        <v>2</v>
      </c>
      <c r="M52" s="349">
        <v>4</v>
      </c>
      <c r="N52" s="350">
        <v>2</v>
      </c>
      <c r="O52" s="351">
        <v>2</v>
      </c>
      <c r="P52" s="351">
        <v>2</v>
      </c>
      <c r="Q52" s="349">
        <v>2</v>
      </c>
      <c r="R52" s="350">
        <v>2</v>
      </c>
      <c r="S52" s="351">
        <v>2</v>
      </c>
      <c r="T52" s="351">
        <v>4</v>
      </c>
      <c r="U52" s="351"/>
      <c r="V52" s="651"/>
      <c r="W52" s="647"/>
      <c r="X52" s="351"/>
      <c r="Y52" s="351"/>
      <c r="Z52" s="349"/>
      <c r="AA52" s="350"/>
      <c r="AB52" s="351"/>
      <c r="AC52" s="351"/>
      <c r="AD52" s="349"/>
      <c r="AE52" s="350"/>
      <c r="AF52" s="351"/>
      <c r="AG52" s="351"/>
      <c r="AH52" s="352"/>
      <c r="AI52" s="353"/>
      <c r="AJ52" s="354"/>
      <c r="AK52" s="352"/>
      <c r="AL52" s="351"/>
      <c r="AM52" s="353"/>
      <c r="AN52" s="354"/>
      <c r="AO52" s="340"/>
      <c r="AP52" s="352"/>
      <c r="AQ52" s="353"/>
      <c r="AR52" s="354"/>
      <c r="AS52" s="352"/>
      <c r="AT52" s="340"/>
      <c r="AU52" s="648"/>
      <c r="AV52" s="456"/>
      <c r="AW52" s="222"/>
      <c r="AX52" s="222"/>
      <c r="AY52" s="222"/>
      <c r="AZ52" s="223"/>
      <c r="BA52" s="224"/>
      <c r="BB52" s="222"/>
      <c r="BC52" s="222"/>
      <c r="BD52" s="222"/>
      <c r="BE52" s="225"/>
      <c r="BF52" s="227">
        <f t="shared" si="6"/>
        <v>38</v>
      </c>
      <c r="BG52" s="195">
        <f>SUM(X52:AU52)</f>
        <v>0</v>
      </c>
      <c r="BH52" s="195">
        <f>BF52+BG52</f>
        <v>38</v>
      </c>
      <c r="BI52" s="159"/>
      <c r="BJ52" s="160" t="str">
        <f>IF(BH52=160, "+", "-")</f>
        <v>-</v>
      </c>
    </row>
    <row r="53" spans="1:63" ht="15.75" customHeight="1" x14ac:dyDescent="0.25">
      <c r="A53" s="344" t="s">
        <v>120</v>
      </c>
      <c r="B53" s="643" t="s">
        <v>73</v>
      </c>
      <c r="C53" s="358" t="s">
        <v>74</v>
      </c>
      <c r="D53" s="347" t="s">
        <v>42</v>
      </c>
      <c r="E53" s="644">
        <v>4</v>
      </c>
      <c r="F53" s="352">
        <v>4</v>
      </c>
      <c r="G53" s="352">
        <v>4</v>
      </c>
      <c r="H53" s="645">
        <v>4</v>
      </c>
      <c r="I53" s="353">
        <v>4</v>
      </c>
      <c r="J53" s="354">
        <v>2</v>
      </c>
      <c r="K53" s="352">
        <v>2</v>
      </c>
      <c r="L53" s="352">
        <v>2</v>
      </c>
      <c r="M53" s="349">
        <v>2</v>
      </c>
      <c r="N53" s="350">
        <v>2</v>
      </c>
      <c r="O53" s="351">
        <v>2</v>
      </c>
      <c r="P53" s="351">
        <v>2</v>
      </c>
      <c r="Q53" s="349">
        <v>2</v>
      </c>
      <c r="R53" s="350">
        <v>2</v>
      </c>
      <c r="S53" s="351">
        <v>4</v>
      </c>
      <c r="T53" s="351">
        <v>4</v>
      </c>
      <c r="U53" s="351"/>
      <c r="V53" s="651"/>
      <c r="W53" s="647"/>
      <c r="X53" s="351"/>
      <c r="Y53" s="351"/>
      <c r="Z53" s="349"/>
      <c r="AA53" s="350"/>
      <c r="AB53" s="351"/>
      <c r="AC53" s="351"/>
      <c r="AD53" s="349"/>
      <c r="AE53" s="350"/>
      <c r="AF53" s="351"/>
      <c r="AG53" s="351"/>
      <c r="AH53" s="352"/>
      <c r="AI53" s="353"/>
      <c r="AJ53" s="354"/>
      <c r="AK53" s="352"/>
      <c r="AL53" s="351"/>
      <c r="AM53" s="353"/>
      <c r="AN53" s="354"/>
      <c r="AO53" s="352"/>
      <c r="AP53" s="352"/>
      <c r="AQ53" s="353"/>
      <c r="AR53" s="354"/>
      <c r="AS53" s="352"/>
      <c r="AT53" s="352"/>
      <c r="AU53" s="652"/>
      <c r="AV53" s="616"/>
      <c r="AW53" s="222"/>
      <c r="AX53" s="222"/>
      <c r="AY53" s="222"/>
      <c r="AZ53" s="223"/>
      <c r="BA53" s="224"/>
      <c r="BB53" s="222"/>
      <c r="BC53" s="222"/>
      <c r="BD53" s="222"/>
      <c r="BE53" s="246"/>
      <c r="BF53" s="227">
        <f t="shared" si="6"/>
        <v>46</v>
      </c>
      <c r="BG53" s="195">
        <f>SUM(X53:AU53)</f>
        <v>0</v>
      </c>
      <c r="BH53" s="227">
        <f>BF53+BG53</f>
        <v>46</v>
      </c>
      <c r="BI53" s="159"/>
      <c r="BJ53" s="160" t="str">
        <f>IF(BH53=90, "+", "-")</f>
        <v>-</v>
      </c>
    </row>
    <row r="54" spans="1:63" ht="15.75" customHeight="1" x14ac:dyDescent="0.25">
      <c r="A54" s="344" t="s">
        <v>75</v>
      </c>
      <c r="B54" s="643" t="s">
        <v>76</v>
      </c>
      <c r="C54" s="358" t="s">
        <v>77</v>
      </c>
      <c r="D54" s="347" t="s">
        <v>42</v>
      </c>
      <c r="E54" s="644"/>
      <c r="F54" s="352"/>
      <c r="G54" s="352"/>
      <c r="H54" s="645"/>
      <c r="I54" s="353"/>
      <c r="J54" s="354"/>
      <c r="K54" s="352"/>
      <c r="L54" s="351"/>
      <c r="M54" s="349"/>
      <c r="N54" s="350"/>
      <c r="O54" s="351"/>
      <c r="P54" s="351"/>
      <c r="Q54" s="349"/>
      <c r="R54" s="350"/>
      <c r="S54" s="351"/>
      <c r="T54" s="351"/>
      <c r="U54" s="351"/>
      <c r="V54" s="646"/>
      <c r="W54" s="647"/>
      <c r="X54" s="351">
        <v>2</v>
      </c>
      <c r="Y54" s="351">
        <v>2</v>
      </c>
      <c r="Z54" s="349">
        <v>2</v>
      </c>
      <c r="AA54" s="350">
        <v>2</v>
      </c>
      <c r="AB54" s="351">
        <v>2</v>
      </c>
      <c r="AC54" s="351">
        <v>2</v>
      </c>
      <c r="AD54" s="349">
        <v>2</v>
      </c>
      <c r="AE54" s="350"/>
      <c r="AF54" s="351"/>
      <c r="AG54" s="351"/>
      <c r="AH54" s="352"/>
      <c r="AI54" s="353"/>
      <c r="AJ54" s="354"/>
      <c r="AK54" s="352">
        <v>2</v>
      </c>
      <c r="AL54" s="351">
        <v>2</v>
      </c>
      <c r="AM54" s="353">
        <v>2</v>
      </c>
      <c r="AN54" s="354">
        <v>2</v>
      </c>
      <c r="AO54" s="352">
        <v>2</v>
      </c>
      <c r="AP54" s="352">
        <v>2</v>
      </c>
      <c r="AQ54" s="353">
        <v>2</v>
      </c>
      <c r="AR54" s="354">
        <v>4</v>
      </c>
      <c r="AS54" s="352"/>
      <c r="AT54" s="352"/>
      <c r="AU54" s="652"/>
      <c r="AV54" s="653"/>
      <c r="AW54" s="261"/>
      <c r="AX54" s="261"/>
      <c r="AY54" s="261"/>
      <c r="AZ54" s="262"/>
      <c r="BA54" s="263"/>
      <c r="BB54" s="261"/>
      <c r="BC54" s="261"/>
      <c r="BD54" s="261"/>
      <c r="BE54" s="264"/>
      <c r="BF54" s="654">
        <f t="shared" si="6"/>
        <v>0</v>
      </c>
      <c r="BG54" s="195">
        <f>SUM(X54:AU54)</f>
        <v>32</v>
      </c>
      <c r="BH54" s="654">
        <f>BF54+BG54</f>
        <v>32</v>
      </c>
      <c r="BI54" s="159"/>
      <c r="BJ54" s="160" t="str">
        <f>IF(BH54=72, "+", "-")</f>
        <v>-</v>
      </c>
    </row>
    <row r="55" spans="1:63" ht="27" customHeight="1" x14ac:dyDescent="0.2">
      <c r="A55" s="401"/>
      <c r="B55" s="107" t="s">
        <v>82</v>
      </c>
      <c r="C55" s="108" t="s">
        <v>83</v>
      </c>
      <c r="D55" s="403"/>
      <c r="E55" s="655"/>
      <c r="F55" s="656"/>
      <c r="G55" s="656"/>
      <c r="H55" s="657"/>
      <c r="I55" s="658"/>
      <c r="J55" s="659"/>
      <c r="K55" s="656"/>
      <c r="L55" s="660"/>
      <c r="M55" s="661"/>
      <c r="N55" s="662"/>
      <c r="O55" s="660"/>
      <c r="P55" s="660"/>
      <c r="Q55" s="661"/>
      <c r="R55" s="662"/>
      <c r="S55" s="660"/>
      <c r="T55" s="660"/>
      <c r="U55" s="660"/>
      <c r="V55" s="663"/>
      <c r="W55" s="664"/>
      <c r="X55" s="660"/>
      <c r="Y55" s="660"/>
      <c r="Z55" s="661"/>
      <c r="AA55" s="662"/>
      <c r="AB55" s="660"/>
      <c r="AC55" s="660"/>
      <c r="AD55" s="661"/>
      <c r="AE55" s="662"/>
      <c r="AF55" s="660"/>
      <c r="AG55" s="660"/>
      <c r="AH55" s="656"/>
      <c r="AI55" s="658"/>
      <c r="AJ55" s="659"/>
      <c r="AK55" s="656"/>
      <c r="AL55" s="660"/>
      <c r="AM55" s="658"/>
      <c r="AN55" s="659"/>
      <c r="AO55" s="425"/>
      <c r="AP55" s="656"/>
      <c r="AQ55" s="658"/>
      <c r="AR55" s="665"/>
      <c r="AS55" s="425"/>
      <c r="AT55" s="656"/>
      <c r="AU55" s="666"/>
      <c r="AV55" s="667"/>
      <c r="AW55" s="409"/>
      <c r="AX55" s="409"/>
      <c r="AY55" s="409"/>
      <c r="AZ55" s="668"/>
      <c r="BA55" s="669"/>
      <c r="BB55" s="409"/>
      <c r="BC55" s="409"/>
      <c r="BD55" s="409"/>
      <c r="BE55" s="403"/>
      <c r="BF55" s="431">
        <f t="shared" si="6"/>
        <v>0</v>
      </c>
      <c r="BG55" s="432">
        <f>SUM(X55:AV55)</f>
        <v>0</v>
      </c>
      <c r="BH55" s="433"/>
      <c r="BI55" s="434"/>
    </row>
    <row r="56" spans="1:63" ht="15.75" customHeight="1" x14ac:dyDescent="0.2">
      <c r="A56" s="382" t="s">
        <v>121</v>
      </c>
      <c r="B56" s="670" t="s">
        <v>122</v>
      </c>
      <c r="C56" s="163" t="s">
        <v>123</v>
      </c>
      <c r="D56" s="164"/>
      <c r="E56" s="671">
        <v>2</v>
      </c>
      <c r="F56" s="672"/>
      <c r="G56" s="672">
        <v>2</v>
      </c>
      <c r="H56" s="673">
        <v>2</v>
      </c>
      <c r="I56" s="674">
        <v>2</v>
      </c>
      <c r="J56" s="675">
        <v>2</v>
      </c>
      <c r="K56" s="672">
        <v>2</v>
      </c>
      <c r="L56" s="672">
        <v>2</v>
      </c>
      <c r="M56" s="676">
        <v>2</v>
      </c>
      <c r="N56" s="677">
        <v>2</v>
      </c>
      <c r="O56" s="678">
        <v>2</v>
      </c>
      <c r="P56" s="678">
        <v>2</v>
      </c>
      <c r="Q56" s="676">
        <v>2</v>
      </c>
      <c r="R56" s="679">
        <v>2</v>
      </c>
      <c r="S56" s="680">
        <v>2</v>
      </c>
      <c r="T56" s="680">
        <v>2</v>
      </c>
      <c r="U56" s="680">
        <v>2</v>
      </c>
      <c r="V56" s="681"/>
      <c r="W56" s="682"/>
      <c r="X56" s="683"/>
      <c r="Y56" s="684"/>
      <c r="Z56" s="685"/>
      <c r="AA56" s="686"/>
      <c r="AB56" s="684"/>
      <c r="AC56" s="684"/>
      <c r="AD56" s="685"/>
      <c r="AE56" s="686"/>
      <c r="AF56" s="684"/>
      <c r="AG56" s="684"/>
      <c r="AH56" s="687"/>
      <c r="AI56" s="688"/>
      <c r="AJ56" s="689"/>
      <c r="AK56" s="687"/>
      <c r="AL56" s="684"/>
      <c r="AM56" s="688"/>
      <c r="AN56" s="689"/>
      <c r="AO56" s="687"/>
      <c r="AP56" s="687"/>
      <c r="AQ56" s="688"/>
      <c r="AR56" s="689"/>
      <c r="AS56" s="687"/>
      <c r="AT56" s="690"/>
      <c r="AU56" s="691"/>
      <c r="AV56" s="692"/>
      <c r="AW56" s="290"/>
      <c r="AX56" s="290"/>
      <c r="AY56" s="290"/>
      <c r="AZ56" s="291"/>
      <c r="BA56" s="292"/>
      <c r="BB56" s="290"/>
      <c r="BC56" s="290"/>
      <c r="BD56" s="290"/>
      <c r="BE56" s="293"/>
      <c r="BF56" s="195">
        <f t="shared" si="6"/>
        <v>32</v>
      </c>
      <c r="BG56" s="195">
        <f>SUM(X56:AU56)</f>
        <v>0</v>
      </c>
      <c r="BH56" s="157">
        <f>BF56+BG56</f>
        <v>32</v>
      </c>
      <c r="BI56" s="434"/>
      <c r="BJ56" s="160" t="str">
        <f>IF(BH56=36, "+", "-")</f>
        <v>-</v>
      </c>
    </row>
    <row r="57" spans="1:63" ht="30.75" customHeight="1" x14ac:dyDescent="0.2">
      <c r="A57" s="382" t="s">
        <v>87</v>
      </c>
      <c r="B57" s="693" t="s">
        <v>124</v>
      </c>
      <c r="C57" s="163" t="s">
        <v>125</v>
      </c>
      <c r="D57" s="694"/>
      <c r="E57" s="671"/>
      <c r="F57" s="672"/>
      <c r="G57" s="672"/>
      <c r="H57" s="673"/>
      <c r="I57" s="674"/>
      <c r="J57" s="675"/>
      <c r="K57" s="672"/>
      <c r="L57" s="672"/>
      <c r="M57" s="676"/>
      <c r="N57" s="677"/>
      <c r="O57" s="678"/>
      <c r="P57" s="678"/>
      <c r="Q57" s="676"/>
      <c r="R57" s="679"/>
      <c r="S57" s="680"/>
      <c r="T57" s="680"/>
      <c r="U57" s="680"/>
      <c r="V57" s="681"/>
      <c r="W57" s="682"/>
      <c r="X57" s="683">
        <v>4</v>
      </c>
      <c r="Y57" s="684">
        <v>2</v>
      </c>
      <c r="Z57" s="685">
        <v>2</v>
      </c>
      <c r="AA57" s="686">
        <v>2</v>
      </c>
      <c r="AB57" s="684">
        <v>2</v>
      </c>
      <c r="AC57" s="684">
        <v>2</v>
      </c>
      <c r="AD57" s="685">
        <v>2</v>
      </c>
      <c r="AE57" s="686"/>
      <c r="AF57" s="684"/>
      <c r="AG57" s="684"/>
      <c r="AH57" s="687"/>
      <c r="AI57" s="688"/>
      <c r="AJ57" s="689"/>
      <c r="AK57" s="687">
        <v>2</v>
      </c>
      <c r="AL57" s="684">
        <v>2</v>
      </c>
      <c r="AM57" s="688"/>
      <c r="AN57" s="689">
        <v>2</v>
      </c>
      <c r="AO57" s="687">
        <v>2</v>
      </c>
      <c r="AP57" s="687">
        <v>2</v>
      </c>
      <c r="AQ57" s="688"/>
      <c r="AR57" s="689">
        <v>2</v>
      </c>
      <c r="AS57" s="687">
        <v>4</v>
      </c>
      <c r="AT57" s="672">
        <v>4</v>
      </c>
      <c r="AU57" s="695"/>
      <c r="AV57" s="456"/>
      <c r="AW57" s="189"/>
      <c r="AX57" s="189"/>
      <c r="AY57" s="189"/>
      <c r="AZ57" s="190"/>
      <c r="BA57" s="191"/>
      <c r="BB57" s="189"/>
      <c r="BC57" s="189"/>
      <c r="BD57" s="189"/>
      <c r="BE57" s="192"/>
      <c r="BF57" s="195">
        <f t="shared" si="6"/>
        <v>0</v>
      </c>
      <c r="BG57" s="195">
        <f>SUM(X57:AU57)</f>
        <v>36</v>
      </c>
      <c r="BH57" s="227">
        <f>BF57+BG57</f>
        <v>36</v>
      </c>
      <c r="BI57" s="434"/>
      <c r="BJ57" s="160" t="str">
        <f>IF(BH57=36, "+", "-")</f>
        <v>+</v>
      </c>
    </row>
    <row r="58" spans="1:63" ht="26.25" customHeight="1" x14ac:dyDescent="0.2">
      <c r="A58" s="382" t="s">
        <v>87</v>
      </c>
      <c r="B58" s="696" t="s">
        <v>88</v>
      </c>
      <c r="C58" s="459" t="s">
        <v>89</v>
      </c>
      <c r="D58" s="694"/>
      <c r="E58" s="671"/>
      <c r="F58" s="672"/>
      <c r="G58" s="672"/>
      <c r="H58" s="673"/>
      <c r="I58" s="674"/>
      <c r="J58" s="675"/>
      <c r="K58" s="672"/>
      <c r="L58" s="672"/>
      <c r="M58" s="676"/>
      <c r="N58" s="677"/>
      <c r="O58" s="678"/>
      <c r="P58" s="678"/>
      <c r="Q58" s="676"/>
      <c r="R58" s="677"/>
      <c r="S58" s="678"/>
      <c r="T58" s="678"/>
      <c r="U58" s="678"/>
      <c r="V58" s="681"/>
      <c r="W58" s="682"/>
      <c r="X58" s="697">
        <v>4</v>
      </c>
      <c r="Y58" s="698">
        <v>4</v>
      </c>
      <c r="Z58" s="699">
        <v>2</v>
      </c>
      <c r="AA58" s="700">
        <v>2</v>
      </c>
      <c r="AB58" s="698">
        <v>2</v>
      </c>
      <c r="AC58" s="698">
        <v>2</v>
      </c>
      <c r="AD58" s="699"/>
      <c r="AE58" s="700"/>
      <c r="AF58" s="698"/>
      <c r="AG58" s="698"/>
      <c r="AH58" s="701"/>
      <c r="AI58" s="702"/>
      <c r="AJ58" s="703"/>
      <c r="AK58" s="701">
        <v>2</v>
      </c>
      <c r="AL58" s="698">
        <v>2</v>
      </c>
      <c r="AM58" s="702">
        <v>2</v>
      </c>
      <c r="AN58" s="703">
        <v>2</v>
      </c>
      <c r="AO58" s="704">
        <v>2</v>
      </c>
      <c r="AP58" s="701">
        <v>2</v>
      </c>
      <c r="AQ58" s="705">
        <v>2</v>
      </c>
      <c r="AR58" s="703">
        <v>2</v>
      </c>
      <c r="AS58" s="701">
        <v>2</v>
      </c>
      <c r="AT58" s="687">
        <v>2</v>
      </c>
      <c r="AU58" s="706"/>
      <c r="AV58" s="707"/>
      <c r="AW58" s="290"/>
      <c r="AX58" s="290"/>
      <c r="AY58" s="290"/>
      <c r="AZ58" s="291"/>
      <c r="BA58" s="292"/>
      <c r="BB58" s="290"/>
      <c r="BC58" s="290"/>
      <c r="BD58" s="290"/>
      <c r="BE58" s="293"/>
      <c r="BF58" s="294">
        <f t="shared" si="6"/>
        <v>0</v>
      </c>
      <c r="BG58" s="294">
        <f>SUM(X58:AU58)</f>
        <v>36</v>
      </c>
      <c r="BH58" s="227">
        <f>BF58+BG58</f>
        <v>36</v>
      </c>
      <c r="BI58" s="434"/>
      <c r="BJ58" s="160" t="str">
        <f>IF(BH58=36, "+", "-")</f>
        <v>+</v>
      </c>
    </row>
    <row r="59" spans="1:63" ht="15.75" customHeight="1" x14ac:dyDescent="0.2">
      <c r="A59" s="401"/>
      <c r="B59" s="107" t="s">
        <v>126</v>
      </c>
      <c r="C59" s="108" t="s">
        <v>91</v>
      </c>
      <c r="D59" s="403"/>
      <c r="E59" s="655"/>
      <c r="F59" s="656"/>
      <c r="G59" s="656"/>
      <c r="H59" s="656"/>
      <c r="I59" s="658"/>
      <c r="J59" s="659"/>
      <c r="K59" s="656"/>
      <c r="L59" s="660"/>
      <c r="M59" s="661"/>
      <c r="N59" s="662"/>
      <c r="O59" s="660"/>
      <c r="P59" s="660"/>
      <c r="Q59" s="661"/>
      <c r="R59" s="662"/>
      <c r="S59" s="660"/>
      <c r="T59" s="660"/>
      <c r="U59" s="660"/>
      <c r="V59" s="663"/>
      <c r="W59" s="664"/>
      <c r="X59" s="660"/>
      <c r="Y59" s="660"/>
      <c r="Z59" s="661"/>
      <c r="AA59" s="662"/>
      <c r="AB59" s="660"/>
      <c r="AC59" s="660"/>
      <c r="AD59" s="661"/>
      <c r="AE59" s="662"/>
      <c r="AF59" s="660"/>
      <c r="AG59" s="660"/>
      <c r="AH59" s="656"/>
      <c r="AI59" s="658"/>
      <c r="AJ59" s="659"/>
      <c r="AK59" s="656"/>
      <c r="AL59" s="660"/>
      <c r="AM59" s="658"/>
      <c r="AN59" s="659"/>
      <c r="AO59" s="656"/>
      <c r="AP59" s="656"/>
      <c r="AQ59" s="658"/>
      <c r="AR59" s="659"/>
      <c r="AS59" s="656"/>
      <c r="AT59" s="656"/>
      <c r="AU59" s="666"/>
      <c r="AV59" s="667"/>
      <c r="AW59" s="409"/>
      <c r="AX59" s="409"/>
      <c r="AY59" s="409"/>
      <c r="AZ59" s="668"/>
      <c r="BA59" s="669"/>
      <c r="BB59" s="409"/>
      <c r="BC59" s="409"/>
      <c r="BD59" s="409"/>
      <c r="BE59" s="403"/>
      <c r="BF59" s="431">
        <f t="shared" si="6"/>
        <v>0</v>
      </c>
      <c r="BG59" s="431">
        <f>SUM(X59:AV59)</f>
        <v>0</v>
      </c>
      <c r="BH59" s="433"/>
      <c r="BI59" s="434"/>
      <c r="BJ59" s="160"/>
    </row>
    <row r="60" spans="1:63" ht="45" customHeight="1" x14ac:dyDescent="0.2">
      <c r="A60" s="708"/>
      <c r="B60" s="709" t="s">
        <v>127</v>
      </c>
      <c r="C60" s="710" t="s">
        <v>128</v>
      </c>
      <c r="D60" s="192"/>
      <c r="E60" s="528"/>
      <c r="F60" s="526"/>
      <c r="G60" s="526"/>
      <c r="H60" s="526"/>
      <c r="I60" s="529"/>
      <c r="J60" s="711"/>
      <c r="K60" s="712"/>
      <c r="L60" s="713"/>
      <c r="M60" s="714"/>
      <c r="N60" s="715"/>
      <c r="O60" s="713"/>
      <c r="P60" s="713"/>
      <c r="Q60" s="714"/>
      <c r="R60" s="715"/>
      <c r="S60" s="713"/>
      <c r="T60" s="713"/>
      <c r="U60" s="713"/>
      <c r="V60" s="646"/>
      <c r="W60" s="647"/>
      <c r="X60" s="713"/>
      <c r="Y60" s="713"/>
      <c r="Z60" s="714"/>
      <c r="AA60" s="715"/>
      <c r="AB60" s="713"/>
      <c r="AC60" s="713"/>
      <c r="AD60" s="714"/>
      <c r="AE60" s="715"/>
      <c r="AF60" s="713"/>
      <c r="AG60" s="713"/>
      <c r="AH60" s="712"/>
      <c r="AI60" s="716"/>
      <c r="AJ60" s="711"/>
      <c r="AK60" s="712"/>
      <c r="AL60" s="713"/>
      <c r="AM60" s="716"/>
      <c r="AN60" s="711"/>
      <c r="AO60" s="712"/>
      <c r="AP60" s="712"/>
      <c r="AQ60" s="716"/>
      <c r="AR60" s="711"/>
      <c r="AS60" s="712"/>
      <c r="AT60" s="526"/>
      <c r="AU60" s="691"/>
      <c r="AV60" s="516"/>
      <c r="AW60" s="290"/>
      <c r="AX60" s="290"/>
      <c r="AY60" s="290"/>
      <c r="AZ60" s="291"/>
      <c r="BA60" s="292"/>
      <c r="BB60" s="290"/>
      <c r="BC60" s="290"/>
      <c r="BD60" s="290"/>
      <c r="BE60" s="293"/>
      <c r="BF60" s="586">
        <f t="shared" si="6"/>
        <v>0</v>
      </c>
      <c r="BG60" s="586">
        <f>SUM(X60:AV60)</f>
        <v>0</v>
      </c>
      <c r="BH60" s="717"/>
      <c r="BI60" s="434"/>
      <c r="BJ60" s="160"/>
    </row>
    <row r="61" spans="1:63" ht="23.25" customHeight="1" x14ac:dyDescent="0.25">
      <c r="A61" s="249" t="s">
        <v>129</v>
      </c>
      <c r="B61" s="718" t="s">
        <v>94</v>
      </c>
      <c r="C61" s="198" t="s">
        <v>130</v>
      </c>
      <c r="D61" s="199"/>
      <c r="E61" s="604">
        <v>2</v>
      </c>
      <c r="F61" s="255">
        <v>4</v>
      </c>
      <c r="G61" s="255">
        <v>4</v>
      </c>
      <c r="H61" s="603">
        <v>2</v>
      </c>
      <c r="I61" s="253">
        <v>2</v>
      </c>
      <c r="J61" s="254">
        <v>2</v>
      </c>
      <c r="K61" s="255">
        <v>2</v>
      </c>
      <c r="L61" s="255">
        <v>2</v>
      </c>
      <c r="M61" s="258">
        <v>2</v>
      </c>
      <c r="N61" s="259">
        <v>2</v>
      </c>
      <c r="O61" s="260">
        <v>4</v>
      </c>
      <c r="P61" s="260">
        <v>2</v>
      </c>
      <c r="Q61" s="258">
        <v>2</v>
      </c>
      <c r="R61" s="259">
        <v>2</v>
      </c>
      <c r="S61" s="260">
        <v>2</v>
      </c>
      <c r="T61" s="260">
        <v>2</v>
      </c>
      <c r="U61" s="260"/>
      <c r="V61" s="646"/>
      <c r="W61" s="647"/>
      <c r="X61" s="680">
        <v>4</v>
      </c>
      <c r="Y61" s="678">
        <v>2</v>
      </c>
      <c r="Z61" s="676">
        <v>2</v>
      </c>
      <c r="AA61" s="677">
        <v>2</v>
      </c>
      <c r="AB61" s="678">
        <v>2</v>
      </c>
      <c r="AC61" s="678">
        <v>2</v>
      </c>
      <c r="AD61" s="676">
        <v>2</v>
      </c>
      <c r="AE61" s="677"/>
      <c r="AF61" s="678"/>
      <c r="AG61" s="678"/>
      <c r="AH61" s="672"/>
      <c r="AI61" s="674"/>
      <c r="AJ61" s="675"/>
      <c r="AK61" s="672">
        <v>4</v>
      </c>
      <c r="AL61" s="678">
        <v>2</v>
      </c>
      <c r="AM61" s="674">
        <v>2</v>
      </c>
      <c r="AN61" s="675">
        <v>2</v>
      </c>
      <c r="AO61" s="672">
        <v>2</v>
      </c>
      <c r="AP61" s="672">
        <v>2</v>
      </c>
      <c r="AQ61" s="674">
        <v>6</v>
      </c>
      <c r="AR61" s="675"/>
      <c r="AS61" s="672"/>
      <c r="AT61" s="672"/>
      <c r="AU61" s="695"/>
      <c r="AV61" s="719"/>
      <c r="AW61" s="290"/>
      <c r="AX61" s="290"/>
      <c r="AY61" s="290"/>
      <c r="AZ61" s="291"/>
      <c r="BA61" s="292"/>
      <c r="BB61" s="290"/>
      <c r="BC61" s="290"/>
      <c r="BD61" s="290"/>
      <c r="BE61" s="293"/>
      <c r="BF61" s="227">
        <f t="shared" si="6"/>
        <v>38</v>
      </c>
      <c r="BG61" s="227">
        <f>SUM(X61:AU61)</f>
        <v>36</v>
      </c>
      <c r="BH61" s="552">
        <f>BF61+BG61</f>
        <v>74</v>
      </c>
      <c r="BI61" s="434"/>
      <c r="BJ61" s="160" t="str">
        <f>IF(BH61=80, "+", "-")</f>
        <v>-</v>
      </c>
      <c r="BK61" s="11">
        <f>SUM(O61:R61)</f>
        <v>10</v>
      </c>
    </row>
    <row r="62" spans="1:63" ht="32.25" customHeight="1" x14ac:dyDescent="0.25">
      <c r="A62" s="249" t="s">
        <v>131</v>
      </c>
      <c r="B62" s="718" t="s">
        <v>132</v>
      </c>
      <c r="C62" s="198" t="s">
        <v>133</v>
      </c>
      <c r="D62" s="199"/>
      <c r="E62" s="604">
        <v>2</v>
      </c>
      <c r="F62" s="255">
        <v>2</v>
      </c>
      <c r="G62" s="255">
        <v>2</v>
      </c>
      <c r="H62" s="603">
        <v>2</v>
      </c>
      <c r="I62" s="253">
        <v>2</v>
      </c>
      <c r="J62" s="254">
        <v>2</v>
      </c>
      <c r="K62" s="255">
        <v>2</v>
      </c>
      <c r="L62" s="255">
        <v>2</v>
      </c>
      <c r="M62" s="258">
        <v>2</v>
      </c>
      <c r="N62" s="259">
        <v>2</v>
      </c>
      <c r="O62" s="260">
        <v>2</v>
      </c>
      <c r="P62" s="260">
        <v>2</v>
      </c>
      <c r="Q62" s="258">
        <v>4</v>
      </c>
      <c r="R62" s="259">
        <v>2</v>
      </c>
      <c r="S62" s="260">
        <v>2</v>
      </c>
      <c r="T62" s="260"/>
      <c r="U62" s="260">
        <v>4</v>
      </c>
      <c r="V62" s="646"/>
      <c r="W62" s="647"/>
      <c r="X62" s="680">
        <v>4</v>
      </c>
      <c r="Y62" s="678">
        <v>2</v>
      </c>
      <c r="Z62" s="676">
        <v>4</v>
      </c>
      <c r="AA62" s="677">
        <v>2</v>
      </c>
      <c r="AB62" s="678">
        <v>4</v>
      </c>
      <c r="AC62" s="678">
        <v>2</v>
      </c>
      <c r="AD62" s="676">
        <v>2</v>
      </c>
      <c r="AE62" s="677"/>
      <c r="AF62" s="678"/>
      <c r="AG62" s="678"/>
      <c r="AH62" s="672"/>
      <c r="AI62" s="674"/>
      <c r="AJ62" s="675"/>
      <c r="AK62" s="672">
        <v>2</v>
      </c>
      <c r="AL62" s="678">
        <v>2</v>
      </c>
      <c r="AM62" s="674">
        <v>2</v>
      </c>
      <c r="AN62" s="675">
        <v>2</v>
      </c>
      <c r="AO62" s="672">
        <v>2</v>
      </c>
      <c r="AP62" s="672">
        <v>2</v>
      </c>
      <c r="AQ62" s="674">
        <v>2</v>
      </c>
      <c r="AR62" s="675">
        <v>6</v>
      </c>
      <c r="AS62" s="672"/>
      <c r="AT62" s="672"/>
      <c r="AU62" s="695"/>
      <c r="AV62" s="719"/>
      <c r="AW62" s="290"/>
      <c r="AX62" s="290"/>
      <c r="AY62" s="290"/>
      <c r="AZ62" s="291"/>
      <c r="BA62" s="292"/>
      <c r="BB62" s="290"/>
      <c r="BC62" s="290"/>
      <c r="BD62" s="290"/>
      <c r="BE62" s="293"/>
      <c r="BF62" s="227">
        <f t="shared" si="6"/>
        <v>36</v>
      </c>
      <c r="BG62" s="227">
        <f>SUM(X62:AU62)</f>
        <v>40</v>
      </c>
      <c r="BH62" s="552">
        <f>BF62+BG62</f>
        <v>76</v>
      </c>
      <c r="BI62" s="434"/>
      <c r="BJ62" s="160" t="str">
        <f>IF(BH62=104, "+", "-")</f>
        <v>-</v>
      </c>
      <c r="BK62" s="11">
        <f>SUM(O62:R62)</f>
        <v>10</v>
      </c>
    </row>
    <row r="63" spans="1:63" ht="27.75" customHeight="1" x14ac:dyDescent="0.2">
      <c r="A63" s="249" t="s">
        <v>134</v>
      </c>
      <c r="B63" s="718" t="s">
        <v>135</v>
      </c>
      <c r="C63" s="720" t="s">
        <v>98</v>
      </c>
      <c r="D63" s="199"/>
      <c r="E63" s="671"/>
      <c r="F63" s="672"/>
      <c r="G63" s="672"/>
      <c r="H63" s="672"/>
      <c r="I63" s="674"/>
      <c r="J63" s="675"/>
      <c r="K63" s="672"/>
      <c r="L63" s="678"/>
      <c r="M63" s="676"/>
      <c r="N63" s="677"/>
      <c r="O63" s="678"/>
      <c r="P63" s="721">
        <v>6</v>
      </c>
      <c r="Q63" s="722">
        <v>6</v>
      </c>
      <c r="R63" s="723">
        <v>6</v>
      </c>
      <c r="S63" s="721">
        <v>6</v>
      </c>
      <c r="T63" s="721">
        <v>6</v>
      </c>
      <c r="U63" s="721">
        <v>6</v>
      </c>
      <c r="V63" s="651"/>
      <c r="W63" s="647"/>
      <c r="X63" s="680">
        <v>6</v>
      </c>
      <c r="Y63" s="678">
        <v>4</v>
      </c>
      <c r="Z63" s="676">
        <v>4</v>
      </c>
      <c r="AA63" s="677">
        <v>4</v>
      </c>
      <c r="AB63" s="678">
        <v>4</v>
      </c>
      <c r="AC63" s="678">
        <v>4</v>
      </c>
      <c r="AD63" s="676">
        <v>4</v>
      </c>
      <c r="AE63" s="677"/>
      <c r="AF63" s="678"/>
      <c r="AG63" s="678"/>
      <c r="AH63" s="672"/>
      <c r="AI63" s="674"/>
      <c r="AJ63" s="675"/>
      <c r="AK63" s="672">
        <v>6</v>
      </c>
      <c r="AL63" s="678">
        <v>6</v>
      </c>
      <c r="AM63" s="674">
        <v>4</v>
      </c>
      <c r="AN63" s="675">
        <v>6</v>
      </c>
      <c r="AO63" s="672">
        <v>6</v>
      </c>
      <c r="AP63" s="672">
        <v>6</v>
      </c>
      <c r="AQ63" s="674">
        <v>4</v>
      </c>
      <c r="AR63" s="675">
        <v>4</v>
      </c>
      <c r="AS63" s="687"/>
      <c r="AT63" s="672"/>
      <c r="AU63" s="695"/>
      <c r="AV63" s="719"/>
      <c r="AW63" s="189"/>
      <c r="AX63" s="189"/>
      <c r="AY63" s="189"/>
      <c r="AZ63" s="190"/>
      <c r="BA63" s="191"/>
      <c r="BB63" s="189"/>
      <c r="BC63" s="189"/>
      <c r="BD63" s="189"/>
      <c r="BE63" s="192"/>
      <c r="BF63" s="227">
        <f t="shared" si="6"/>
        <v>36</v>
      </c>
      <c r="BG63" s="227">
        <f>SUM(X63:AU63)</f>
        <v>72</v>
      </c>
      <c r="BH63" s="552">
        <f>BF63+BG63</f>
        <v>108</v>
      </c>
      <c r="BI63" s="434"/>
      <c r="BJ63" s="160" t="str">
        <f>IF(BH63=36, "+", "-")</f>
        <v>-</v>
      </c>
    </row>
    <row r="64" spans="1:63" ht="24" customHeight="1" x14ac:dyDescent="0.2">
      <c r="A64" s="249" t="s">
        <v>136</v>
      </c>
      <c r="B64" s="718" t="s">
        <v>137</v>
      </c>
      <c r="C64" s="198" t="s">
        <v>138</v>
      </c>
      <c r="D64" s="199"/>
      <c r="E64" s="671"/>
      <c r="F64" s="672"/>
      <c r="G64" s="672"/>
      <c r="H64" s="672"/>
      <c r="I64" s="674"/>
      <c r="J64" s="675"/>
      <c r="K64" s="672"/>
      <c r="L64" s="678"/>
      <c r="M64" s="676"/>
      <c r="N64" s="677"/>
      <c r="O64" s="678"/>
      <c r="P64" s="678"/>
      <c r="Q64" s="676"/>
      <c r="R64" s="677"/>
      <c r="S64" s="678"/>
      <c r="T64" s="678"/>
      <c r="U64" s="678"/>
      <c r="V64" s="724"/>
      <c r="W64" s="682"/>
      <c r="X64" s="680"/>
      <c r="Y64" s="678"/>
      <c r="Z64" s="676"/>
      <c r="AA64" s="677"/>
      <c r="AB64" s="678"/>
      <c r="AC64" s="678"/>
      <c r="AD64" s="676"/>
      <c r="AE64" s="725">
        <v>36</v>
      </c>
      <c r="AF64" s="726">
        <v>36</v>
      </c>
      <c r="AG64" s="678"/>
      <c r="AH64" s="672"/>
      <c r="AI64" s="674"/>
      <c r="AJ64" s="675"/>
      <c r="AK64" s="672"/>
      <c r="AL64" s="678"/>
      <c r="AM64" s="674"/>
      <c r="AN64" s="675"/>
      <c r="AO64" s="672"/>
      <c r="AP64" s="672"/>
      <c r="AQ64" s="674"/>
      <c r="AR64" s="727"/>
      <c r="AS64" s="728"/>
      <c r="AT64" s="672"/>
      <c r="AU64" s="695"/>
      <c r="AV64" s="729"/>
      <c r="AW64" s="290"/>
      <c r="AX64" s="290"/>
      <c r="AY64" s="290"/>
      <c r="AZ64" s="291"/>
      <c r="BA64" s="292"/>
      <c r="BB64" s="290"/>
      <c r="BC64" s="290"/>
      <c r="BD64" s="290"/>
      <c r="BE64" s="293"/>
      <c r="BF64" s="227">
        <f t="shared" si="6"/>
        <v>0</v>
      </c>
      <c r="BG64" s="227">
        <f>SUM(X64:AU64)</f>
        <v>72</v>
      </c>
      <c r="BH64" s="552">
        <f>BF64+BG64</f>
        <v>72</v>
      </c>
      <c r="BI64" s="730"/>
      <c r="BJ64" s="160" t="str">
        <f>IF(BH64=72, "+", "-")</f>
        <v>+</v>
      </c>
    </row>
    <row r="65" spans="1:63" ht="48" customHeight="1" x14ac:dyDescent="0.2">
      <c r="A65" s="731"/>
      <c r="B65" s="732" t="s">
        <v>99</v>
      </c>
      <c r="C65" s="733" t="s">
        <v>100</v>
      </c>
      <c r="D65" s="246"/>
      <c r="E65" s="734"/>
      <c r="F65" s="735"/>
      <c r="G65" s="735"/>
      <c r="H65" s="735"/>
      <c r="I65" s="736"/>
      <c r="J65" s="737"/>
      <c r="K65" s="735"/>
      <c r="L65" s="738"/>
      <c r="M65" s="739"/>
      <c r="N65" s="740"/>
      <c r="O65" s="738"/>
      <c r="P65" s="738"/>
      <c r="Q65" s="739"/>
      <c r="R65" s="740"/>
      <c r="S65" s="738"/>
      <c r="T65" s="738"/>
      <c r="U65" s="738"/>
      <c r="V65" s="681"/>
      <c r="W65" s="682"/>
      <c r="X65" s="738"/>
      <c r="Y65" s="738"/>
      <c r="Z65" s="739"/>
      <c r="AA65" s="740"/>
      <c r="AB65" s="738"/>
      <c r="AC65" s="738"/>
      <c r="AD65" s="739"/>
      <c r="AE65" s="740"/>
      <c r="AF65" s="738"/>
      <c r="AG65" s="738"/>
      <c r="AH65" s="735"/>
      <c r="AI65" s="736"/>
      <c r="AJ65" s="737"/>
      <c r="AK65" s="735"/>
      <c r="AL65" s="738"/>
      <c r="AM65" s="736"/>
      <c r="AN65" s="737"/>
      <c r="AO65" s="735"/>
      <c r="AP65" s="735"/>
      <c r="AQ65" s="736"/>
      <c r="AR65" s="737"/>
      <c r="AS65" s="741"/>
      <c r="AT65" s="735"/>
      <c r="AU65" s="695"/>
      <c r="AV65" s="742"/>
      <c r="AW65" s="290"/>
      <c r="AX65" s="290"/>
      <c r="AY65" s="290"/>
      <c r="AZ65" s="291"/>
      <c r="BA65" s="292"/>
      <c r="BB65" s="290"/>
      <c r="BC65" s="290"/>
      <c r="BD65" s="290"/>
      <c r="BE65" s="293"/>
      <c r="BF65" s="600">
        <f t="shared" si="6"/>
        <v>0</v>
      </c>
      <c r="BG65" s="600"/>
      <c r="BH65" s="743"/>
      <c r="BI65" s="730"/>
      <c r="BJ65" s="160"/>
    </row>
    <row r="66" spans="1:63" ht="29.25" customHeight="1" x14ac:dyDescent="0.2">
      <c r="A66" s="457" t="s">
        <v>139</v>
      </c>
      <c r="B66" s="718" t="s">
        <v>140</v>
      </c>
      <c r="C66" s="198" t="s">
        <v>141</v>
      </c>
      <c r="D66" s="199"/>
      <c r="E66" s="671">
        <v>4</v>
      </c>
      <c r="F66" s="672">
        <v>4</v>
      </c>
      <c r="G66" s="672">
        <v>2</v>
      </c>
      <c r="H66" s="672">
        <v>2</v>
      </c>
      <c r="I66" s="674">
        <v>4</v>
      </c>
      <c r="J66" s="675">
        <v>2</v>
      </c>
      <c r="K66" s="672">
        <v>4</v>
      </c>
      <c r="L66" s="678">
        <v>2</v>
      </c>
      <c r="M66" s="676">
        <v>4</v>
      </c>
      <c r="N66" s="677">
        <v>4</v>
      </c>
      <c r="O66" s="678">
        <v>4</v>
      </c>
      <c r="P66" s="678">
        <v>2</v>
      </c>
      <c r="Q66" s="676">
        <v>2</v>
      </c>
      <c r="R66" s="677">
        <v>2</v>
      </c>
      <c r="S66" s="678">
        <v>2</v>
      </c>
      <c r="T66" s="678">
        <v>4</v>
      </c>
      <c r="U66" s="678">
        <v>2</v>
      </c>
      <c r="V66" s="646"/>
      <c r="W66" s="647"/>
      <c r="X66" s="680"/>
      <c r="Y66" s="678">
        <v>4</v>
      </c>
      <c r="Z66" s="676">
        <v>4</v>
      </c>
      <c r="AA66" s="677">
        <v>2</v>
      </c>
      <c r="AB66" s="678">
        <v>4</v>
      </c>
      <c r="AC66" s="678">
        <v>2</v>
      </c>
      <c r="AD66" s="676">
        <v>4</v>
      </c>
      <c r="AE66" s="677"/>
      <c r="AF66" s="678"/>
      <c r="AG66" s="678"/>
      <c r="AH66" s="672"/>
      <c r="AI66" s="674"/>
      <c r="AJ66" s="675"/>
      <c r="AK66" s="672">
        <v>2</v>
      </c>
      <c r="AL66" s="678">
        <v>2</v>
      </c>
      <c r="AM66" s="674">
        <v>4</v>
      </c>
      <c r="AN66" s="675">
        <v>2</v>
      </c>
      <c r="AO66" s="744">
        <v>2</v>
      </c>
      <c r="AP66" s="672">
        <v>2</v>
      </c>
      <c r="AQ66" s="745">
        <v>2</v>
      </c>
      <c r="AR66" s="675">
        <v>2</v>
      </c>
      <c r="AS66" s="744">
        <v>6</v>
      </c>
      <c r="AT66" s="687"/>
      <c r="AU66" s="706"/>
      <c r="AV66" s="456"/>
      <c r="AW66" s="290"/>
      <c r="AX66" s="290"/>
      <c r="AY66" s="290"/>
      <c r="AZ66" s="291"/>
      <c r="BA66" s="292"/>
      <c r="BB66" s="290"/>
      <c r="BC66" s="290"/>
      <c r="BD66" s="290"/>
      <c r="BE66" s="293"/>
      <c r="BF66" s="227">
        <f t="shared" si="6"/>
        <v>50</v>
      </c>
      <c r="BG66" s="227">
        <f t="shared" ref="BG66:BG74" si="7">SUM(X66:AU66)</f>
        <v>44</v>
      </c>
      <c r="BH66" s="552">
        <f>BF66+BG66</f>
        <v>94</v>
      </c>
      <c r="BI66" s="434"/>
      <c r="BJ66" s="160" t="str">
        <f>IF(BH66=120, "+", "-")</f>
        <v>-</v>
      </c>
    </row>
    <row r="67" spans="1:63" ht="29.25" customHeight="1" x14ac:dyDescent="0.2">
      <c r="A67" s="457" t="s">
        <v>142</v>
      </c>
      <c r="B67" s="718" t="s">
        <v>102</v>
      </c>
      <c r="C67" s="198" t="s">
        <v>143</v>
      </c>
      <c r="D67" s="199"/>
      <c r="E67" s="671">
        <v>4</v>
      </c>
      <c r="F67" s="672">
        <v>4</v>
      </c>
      <c r="G67" s="672">
        <v>4</v>
      </c>
      <c r="H67" s="746">
        <v>4</v>
      </c>
      <c r="I67" s="674">
        <v>4</v>
      </c>
      <c r="J67" s="675">
        <v>6</v>
      </c>
      <c r="K67" s="672">
        <v>4</v>
      </c>
      <c r="L67" s="678">
        <v>4</v>
      </c>
      <c r="M67" s="676">
        <v>6</v>
      </c>
      <c r="N67" s="677">
        <v>4</v>
      </c>
      <c r="O67" s="678">
        <v>4</v>
      </c>
      <c r="P67" s="678">
        <v>4</v>
      </c>
      <c r="Q67" s="676">
        <v>4</v>
      </c>
      <c r="R67" s="677">
        <v>4</v>
      </c>
      <c r="S67" s="678">
        <v>4</v>
      </c>
      <c r="T67" s="678">
        <v>4</v>
      </c>
      <c r="U67" s="678">
        <v>4</v>
      </c>
      <c r="V67" s="646"/>
      <c r="W67" s="647"/>
      <c r="X67" s="680"/>
      <c r="Y67" s="678">
        <v>4</v>
      </c>
      <c r="Z67" s="676">
        <v>4</v>
      </c>
      <c r="AA67" s="677">
        <v>4</v>
      </c>
      <c r="AB67" s="678">
        <v>4</v>
      </c>
      <c r="AC67" s="678">
        <v>4</v>
      </c>
      <c r="AD67" s="676">
        <v>4</v>
      </c>
      <c r="AE67" s="677"/>
      <c r="AF67" s="678"/>
      <c r="AG67" s="678"/>
      <c r="AH67" s="672"/>
      <c r="AI67" s="674"/>
      <c r="AJ67" s="675"/>
      <c r="AK67" s="672">
        <v>2</v>
      </c>
      <c r="AL67" s="678">
        <v>4</v>
      </c>
      <c r="AM67" s="674">
        <v>4</v>
      </c>
      <c r="AN67" s="675">
        <v>4</v>
      </c>
      <c r="AO67" s="744">
        <v>4</v>
      </c>
      <c r="AP67" s="672">
        <v>4</v>
      </c>
      <c r="AQ67" s="745">
        <v>4</v>
      </c>
      <c r="AR67" s="675">
        <v>4</v>
      </c>
      <c r="AS67" s="744">
        <v>6</v>
      </c>
      <c r="AT67" s="687">
        <v>6</v>
      </c>
      <c r="AU67" s="706"/>
      <c r="AV67" s="456"/>
      <c r="AW67" s="290"/>
      <c r="AX67" s="290"/>
      <c r="AY67" s="290"/>
      <c r="AZ67" s="291"/>
      <c r="BA67" s="292"/>
      <c r="BB67" s="290"/>
      <c r="BC67" s="290"/>
      <c r="BD67" s="290"/>
      <c r="BE67" s="293"/>
      <c r="BF67" s="227">
        <f t="shared" si="6"/>
        <v>72</v>
      </c>
      <c r="BG67" s="227">
        <f t="shared" si="7"/>
        <v>66</v>
      </c>
      <c r="BH67" s="552"/>
      <c r="BI67" s="434"/>
      <c r="BJ67" s="160"/>
    </row>
    <row r="68" spans="1:63" ht="29.25" customHeight="1" x14ac:dyDescent="0.2">
      <c r="A68" s="249" t="s">
        <v>134</v>
      </c>
      <c r="B68" s="747" t="s">
        <v>144</v>
      </c>
      <c r="C68" s="720" t="s">
        <v>98</v>
      </c>
      <c r="D68" s="199"/>
      <c r="E68" s="727"/>
      <c r="F68" s="728"/>
      <c r="G68" s="748">
        <v>2</v>
      </c>
      <c r="H68" s="748">
        <v>2</v>
      </c>
      <c r="I68" s="749">
        <v>2</v>
      </c>
      <c r="J68" s="750">
        <v>4</v>
      </c>
      <c r="K68" s="748">
        <v>2</v>
      </c>
      <c r="L68" s="721">
        <v>2</v>
      </c>
      <c r="M68" s="722">
        <v>2</v>
      </c>
      <c r="N68" s="723">
        <v>2</v>
      </c>
      <c r="O68" s="721">
        <v>4</v>
      </c>
      <c r="P68" s="721">
        <v>2</v>
      </c>
      <c r="Q68" s="722">
        <v>2</v>
      </c>
      <c r="R68" s="723">
        <v>2</v>
      </c>
      <c r="S68" s="721">
        <v>2</v>
      </c>
      <c r="T68" s="721">
        <v>2</v>
      </c>
      <c r="U68" s="721">
        <v>4</v>
      </c>
      <c r="V68" s="651"/>
      <c r="W68" s="647"/>
      <c r="X68" s="680"/>
      <c r="Y68" s="721">
        <v>4</v>
      </c>
      <c r="Z68" s="722">
        <v>4</v>
      </c>
      <c r="AA68" s="723">
        <v>4</v>
      </c>
      <c r="AB68" s="721">
        <v>4</v>
      </c>
      <c r="AC68" s="721">
        <v>4</v>
      </c>
      <c r="AD68" s="722">
        <v>4</v>
      </c>
      <c r="AE68" s="679"/>
      <c r="AF68" s="680"/>
      <c r="AG68" s="680"/>
      <c r="AH68" s="728"/>
      <c r="AI68" s="745"/>
      <c r="AJ68" s="751"/>
      <c r="AK68" s="748">
        <v>4</v>
      </c>
      <c r="AL68" s="721">
        <v>4</v>
      </c>
      <c r="AM68" s="749">
        <v>4</v>
      </c>
      <c r="AN68" s="750">
        <v>4</v>
      </c>
      <c r="AO68" s="748">
        <v>4</v>
      </c>
      <c r="AP68" s="748">
        <v>6</v>
      </c>
      <c r="AQ68" s="749">
        <v>6</v>
      </c>
      <c r="AR68" s="750">
        <v>4</v>
      </c>
      <c r="AS68" s="748">
        <v>4</v>
      </c>
      <c r="AT68" s="752">
        <v>8</v>
      </c>
      <c r="AU68" s="706"/>
      <c r="AV68" s="456"/>
      <c r="AW68" s="189"/>
      <c r="AX68" s="189"/>
      <c r="AY68" s="189"/>
      <c r="AZ68" s="190"/>
      <c r="BA68" s="191"/>
      <c r="BB68" s="189"/>
      <c r="BC68" s="189"/>
      <c r="BD68" s="189"/>
      <c r="BE68" s="192"/>
      <c r="BF68" s="227">
        <f t="shared" si="6"/>
        <v>36</v>
      </c>
      <c r="BG68" s="227">
        <f t="shared" si="7"/>
        <v>72</v>
      </c>
      <c r="BH68" s="552">
        <f>BF68+BG68</f>
        <v>108</v>
      </c>
      <c r="BI68" s="434"/>
      <c r="BJ68" s="160"/>
    </row>
    <row r="69" spans="1:63" ht="27.75" customHeight="1" x14ac:dyDescent="0.2">
      <c r="A69" s="249" t="s">
        <v>136</v>
      </c>
      <c r="B69" s="747" t="s">
        <v>145</v>
      </c>
      <c r="C69" s="198" t="s">
        <v>138</v>
      </c>
      <c r="D69" s="199"/>
      <c r="E69" s="671"/>
      <c r="F69" s="672"/>
      <c r="G69" s="672"/>
      <c r="H69" s="672"/>
      <c r="I69" s="674"/>
      <c r="J69" s="675"/>
      <c r="K69" s="672"/>
      <c r="L69" s="678"/>
      <c r="M69" s="676"/>
      <c r="N69" s="677"/>
      <c r="O69" s="678"/>
      <c r="P69" s="678"/>
      <c r="Q69" s="676"/>
      <c r="R69" s="677"/>
      <c r="S69" s="678"/>
      <c r="T69" s="678"/>
      <c r="U69" s="678"/>
      <c r="V69" s="651"/>
      <c r="W69" s="647"/>
      <c r="X69" s="680"/>
      <c r="Y69" s="678"/>
      <c r="Z69" s="676"/>
      <c r="AA69" s="677"/>
      <c r="AB69" s="680"/>
      <c r="AC69" s="680"/>
      <c r="AD69" s="753"/>
      <c r="AE69" s="679"/>
      <c r="AF69" s="680"/>
      <c r="AG69" s="726">
        <v>36</v>
      </c>
      <c r="AH69" s="754">
        <v>36</v>
      </c>
      <c r="AI69" s="745"/>
      <c r="AJ69" s="751"/>
      <c r="AK69" s="728"/>
      <c r="AL69" s="680"/>
      <c r="AM69" s="745"/>
      <c r="AN69" s="751"/>
      <c r="AO69" s="728"/>
      <c r="AP69" s="728"/>
      <c r="AQ69" s="674"/>
      <c r="AR69" s="675"/>
      <c r="AS69" s="672"/>
      <c r="AT69" s="687"/>
      <c r="AU69" s="706"/>
      <c r="AV69" s="456"/>
      <c r="AW69" s="189"/>
      <c r="AX69" s="189"/>
      <c r="AY69" s="189"/>
      <c r="AZ69" s="190"/>
      <c r="BA69" s="191"/>
      <c r="BB69" s="189"/>
      <c r="BC69" s="189"/>
      <c r="BD69" s="189"/>
      <c r="BE69" s="192"/>
      <c r="BF69" s="227">
        <f t="shared" si="6"/>
        <v>0</v>
      </c>
      <c r="BG69" s="227">
        <f t="shared" si="7"/>
        <v>72</v>
      </c>
      <c r="BH69" s="552">
        <f>BF69+BG69</f>
        <v>72</v>
      </c>
      <c r="BI69" s="434"/>
      <c r="BJ69" s="160" t="str">
        <f>IF(BH69=54, "+", "-")</f>
        <v>-</v>
      </c>
    </row>
    <row r="70" spans="1:63" ht="42.75" customHeight="1" x14ac:dyDescent="0.2">
      <c r="A70" s="731"/>
      <c r="B70" s="732" t="s">
        <v>106</v>
      </c>
      <c r="C70" s="733" t="s">
        <v>107</v>
      </c>
      <c r="D70" s="199"/>
      <c r="E70" s="734"/>
      <c r="F70" s="741"/>
      <c r="G70" s="741"/>
      <c r="H70" s="741"/>
      <c r="I70" s="755"/>
      <c r="J70" s="756"/>
      <c r="K70" s="741"/>
      <c r="L70" s="757"/>
      <c r="M70" s="758"/>
      <c r="N70" s="759"/>
      <c r="O70" s="757"/>
      <c r="P70" s="757"/>
      <c r="Q70" s="758"/>
      <c r="R70" s="759"/>
      <c r="S70" s="757"/>
      <c r="T70" s="757"/>
      <c r="U70" s="757"/>
      <c r="V70" s="760"/>
      <c r="W70" s="761"/>
      <c r="X70" s="757"/>
      <c r="Y70" s="757"/>
      <c r="Z70" s="758"/>
      <c r="AA70" s="759"/>
      <c r="AB70" s="757"/>
      <c r="AC70" s="757"/>
      <c r="AD70" s="758"/>
      <c r="AE70" s="759"/>
      <c r="AF70" s="757"/>
      <c r="AG70" s="757"/>
      <c r="AH70" s="741"/>
      <c r="AI70" s="755"/>
      <c r="AJ70" s="756"/>
      <c r="AK70" s="741"/>
      <c r="AL70" s="757"/>
      <c r="AM70" s="755"/>
      <c r="AN70" s="756"/>
      <c r="AO70" s="741"/>
      <c r="AP70" s="741"/>
      <c r="AQ70" s="755"/>
      <c r="AR70" s="756"/>
      <c r="AS70" s="741"/>
      <c r="AT70" s="741"/>
      <c r="AU70" s="762"/>
      <c r="AV70" s="377"/>
      <c r="AW70" s="222"/>
      <c r="AX70" s="222"/>
      <c r="AY70" s="222"/>
      <c r="AZ70" s="223"/>
      <c r="BA70" s="224"/>
      <c r="BB70" s="222"/>
      <c r="BC70" s="222"/>
      <c r="BD70" s="222"/>
      <c r="BE70" s="246"/>
      <c r="BF70" s="227">
        <f t="shared" si="6"/>
        <v>0</v>
      </c>
      <c r="BG70" s="227">
        <f t="shared" si="7"/>
        <v>0</v>
      </c>
      <c r="BH70" s="552">
        <f>BF70+BG70</f>
        <v>0</v>
      </c>
      <c r="BI70" s="434"/>
      <c r="BJ70" s="160"/>
    </row>
    <row r="71" spans="1:63" ht="42.75" customHeight="1" x14ac:dyDescent="0.2">
      <c r="A71" s="763" t="s">
        <v>146</v>
      </c>
      <c r="B71" s="764" t="s">
        <v>109</v>
      </c>
      <c r="C71" s="765" t="s">
        <v>147</v>
      </c>
      <c r="D71" s="766"/>
      <c r="E71" s="727">
        <v>4</v>
      </c>
      <c r="F71" s="728">
        <v>2</v>
      </c>
      <c r="G71" s="728">
        <v>2</v>
      </c>
      <c r="H71" s="767">
        <v>2</v>
      </c>
      <c r="I71" s="768">
        <v>2</v>
      </c>
      <c r="J71" s="769">
        <v>2</v>
      </c>
      <c r="K71" s="770"/>
      <c r="L71" s="771">
        <v>2</v>
      </c>
      <c r="M71" s="772">
        <v>2</v>
      </c>
      <c r="N71" s="773">
        <v>2</v>
      </c>
      <c r="O71" s="771">
        <v>2</v>
      </c>
      <c r="P71" s="771">
        <v>2</v>
      </c>
      <c r="Q71" s="772"/>
      <c r="R71" s="773">
        <v>2</v>
      </c>
      <c r="S71" s="771"/>
      <c r="T71" s="771"/>
      <c r="U71" s="771"/>
      <c r="V71" s="760"/>
      <c r="W71" s="761"/>
      <c r="X71" s="771"/>
      <c r="Y71" s="771"/>
      <c r="Z71" s="772"/>
      <c r="AA71" s="773"/>
      <c r="AB71" s="771"/>
      <c r="AC71" s="771"/>
      <c r="AD71" s="772"/>
      <c r="AE71" s="773"/>
      <c r="AF71" s="771"/>
      <c r="AG71" s="771"/>
      <c r="AH71" s="770"/>
      <c r="AI71" s="768"/>
      <c r="AJ71" s="769"/>
      <c r="AK71" s="770"/>
      <c r="AL71" s="771"/>
      <c r="AM71" s="768"/>
      <c r="AN71" s="769"/>
      <c r="AO71" s="770"/>
      <c r="AP71" s="770"/>
      <c r="AQ71" s="768"/>
      <c r="AR71" s="769"/>
      <c r="AS71" s="770"/>
      <c r="AT71" s="770"/>
      <c r="AU71" s="762"/>
      <c r="AV71" s="377"/>
      <c r="AW71" s="222"/>
      <c r="AX71" s="222"/>
      <c r="AY71" s="222"/>
      <c r="AZ71" s="223"/>
      <c r="BA71" s="224"/>
      <c r="BB71" s="222"/>
      <c r="BC71" s="222"/>
      <c r="BD71" s="222"/>
      <c r="BE71" s="246"/>
      <c r="BF71" s="227">
        <f t="shared" si="6"/>
        <v>26</v>
      </c>
      <c r="BG71" s="227">
        <f t="shared" si="7"/>
        <v>0</v>
      </c>
      <c r="BH71" s="552"/>
      <c r="BI71" s="434"/>
      <c r="BJ71" s="160"/>
    </row>
    <row r="72" spans="1:63" ht="22.5" customHeight="1" x14ac:dyDescent="0.2">
      <c r="A72" s="774" t="s">
        <v>148</v>
      </c>
      <c r="B72" s="775" t="s">
        <v>111</v>
      </c>
      <c r="C72" s="776" t="s">
        <v>149</v>
      </c>
      <c r="D72" s="199"/>
      <c r="E72" s="671">
        <v>6</v>
      </c>
      <c r="F72" s="672">
        <v>6</v>
      </c>
      <c r="G72" s="672">
        <v>4</v>
      </c>
      <c r="H72" s="744">
        <v>4</v>
      </c>
      <c r="I72" s="777">
        <v>4</v>
      </c>
      <c r="J72" s="778">
        <v>4</v>
      </c>
      <c r="K72" s="744">
        <v>6</v>
      </c>
      <c r="L72" s="779">
        <v>6</v>
      </c>
      <c r="M72" s="780">
        <v>4</v>
      </c>
      <c r="N72" s="781">
        <v>6</v>
      </c>
      <c r="O72" s="779">
        <v>4</v>
      </c>
      <c r="P72" s="779">
        <v>4</v>
      </c>
      <c r="Q72" s="780">
        <v>2</v>
      </c>
      <c r="R72" s="781">
        <v>4</v>
      </c>
      <c r="S72" s="779">
        <v>2</v>
      </c>
      <c r="T72" s="779">
        <v>2</v>
      </c>
      <c r="U72" s="779">
        <v>6</v>
      </c>
      <c r="V72" s="760"/>
      <c r="W72" s="761"/>
      <c r="X72" s="771">
        <v>6</v>
      </c>
      <c r="Y72" s="779">
        <v>4</v>
      </c>
      <c r="Z72" s="780">
        <v>4</v>
      </c>
      <c r="AA72" s="781">
        <v>4</v>
      </c>
      <c r="AB72" s="779">
        <v>4</v>
      </c>
      <c r="AC72" s="779">
        <v>4</v>
      </c>
      <c r="AD72" s="780">
        <v>4</v>
      </c>
      <c r="AE72" s="781"/>
      <c r="AF72" s="779"/>
      <c r="AG72" s="779"/>
      <c r="AH72" s="744"/>
      <c r="AI72" s="777"/>
      <c r="AJ72" s="778"/>
      <c r="AK72" s="744">
        <v>4</v>
      </c>
      <c r="AL72" s="779">
        <v>4</v>
      </c>
      <c r="AM72" s="777">
        <v>4</v>
      </c>
      <c r="AN72" s="769">
        <v>4</v>
      </c>
      <c r="AO72" s="744">
        <v>4</v>
      </c>
      <c r="AP72" s="744">
        <v>2</v>
      </c>
      <c r="AQ72" s="777">
        <v>2</v>
      </c>
      <c r="AR72" s="778">
        <v>4</v>
      </c>
      <c r="AS72" s="744">
        <v>6</v>
      </c>
      <c r="AT72" s="672">
        <v>6</v>
      </c>
      <c r="AU72" s="695"/>
      <c r="AV72" s="782"/>
      <c r="AW72" s="222"/>
      <c r="AX72" s="222"/>
      <c r="AY72" s="222"/>
      <c r="AZ72" s="223"/>
      <c r="BA72" s="224"/>
      <c r="BB72" s="222"/>
      <c r="BC72" s="222"/>
      <c r="BD72" s="222"/>
      <c r="BE72" s="246"/>
      <c r="BF72" s="227">
        <f t="shared" si="6"/>
        <v>74</v>
      </c>
      <c r="BG72" s="227">
        <f t="shared" si="7"/>
        <v>70</v>
      </c>
      <c r="BH72" s="552">
        <f>BF72+BG72</f>
        <v>144</v>
      </c>
      <c r="BI72" s="434"/>
      <c r="BJ72" s="160" t="str">
        <f>IF(BH72=66, "+", "-")</f>
        <v>-</v>
      </c>
      <c r="BK72" s="11">
        <f>SUM(O72:R72)</f>
        <v>14</v>
      </c>
    </row>
    <row r="73" spans="1:63" ht="37.5" customHeight="1" x14ac:dyDescent="0.2">
      <c r="A73" s="774" t="s">
        <v>150</v>
      </c>
      <c r="B73" s="775" t="s">
        <v>113</v>
      </c>
      <c r="C73" s="783" t="s">
        <v>98</v>
      </c>
      <c r="D73" s="199"/>
      <c r="E73" s="671"/>
      <c r="F73" s="748">
        <v>2</v>
      </c>
      <c r="G73" s="748">
        <v>2</v>
      </c>
      <c r="H73" s="784">
        <v>2</v>
      </c>
      <c r="I73" s="785">
        <v>2</v>
      </c>
      <c r="J73" s="786">
        <v>2</v>
      </c>
      <c r="K73" s="784">
        <v>4</v>
      </c>
      <c r="L73" s="787">
        <v>4</v>
      </c>
      <c r="M73" s="788">
        <v>2</v>
      </c>
      <c r="N73" s="789">
        <v>4</v>
      </c>
      <c r="O73" s="787">
        <v>2</v>
      </c>
      <c r="P73" s="787">
        <v>2</v>
      </c>
      <c r="Q73" s="788">
        <v>2</v>
      </c>
      <c r="R73" s="789">
        <v>2</v>
      </c>
      <c r="S73" s="787">
        <v>2</v>
      </c>
      <c r="T73" s="787"/>
      <c r="U73" s="787">
        <v>2</v>
      </c>
      <c r="V73" s="760"/>
      <c r="W73" s="761"/>
      <c r="X73" s="787">
        <v>6</v>
      </c>
      <c r="Y73" s="787">
        <v>4</v>
      </c>
      <c r="Z73" s="788">
        <v>4</v>
      </c>
      <c r="AA73" s="789">
        <v>8</v>
      </c>
      <c r="AB73" s="787">
        <v>4</v>
      </c>
      <c r="AC73" s="787">
        <v>8</v>
      </c>
      <c r="AD73" s="788">
        <v>8</v>
      </c>
      <c r="AE73" s="773"/>
      <c r="AF73" s="771"/>
      <c r="AG73" s="771"/>
      <c r="AH73" s="770"/>
      <c r="AI73" s="768"/>
      <c r="AJ73" s="769"/>
      <c r="AK73" s="784">
        <v>6</v>
      </c>
      <c r="AL73" s="787">
        <v>6</v>
      </c>
      <c r="AM73" s="785">
        <v>8</v>
      </c>
      <c r="AN73" s="786">
        <v>6</v>
      </c>
      <c r="AO73" s="784">
        <v>6</v>
      </c>
      <c r="AP73" s="784">
        <v>6</v>
      </c>
      <c r="AQ73" s="785">
        <v>6</v>
      </c>
      <c r="AR73" s="786">
        <v>4</v>
      </c>
      <c r="AS73" s="784">
        <v>8</v>
      </c>
      <c r="AT73" s="748">
        <v>10</v>
      </c>
      <c r="AU73" s="695"/>
      <c r="AV73" s="782"/>
      <c r="AW73" s="290"/>
      <c r="AX73" s="290"/>
      <c r="AY73" s="290"/>
      <c r="AZ73" s="291"/>
      <c r="BA73" s="292"/>
      <c r="BB73" s="290"/>
      <c r="BC73" s="290"/>
      <c r="BD73" s="290"/>
      <c r="BE73" s="293"/>
      <c r="BF73" s="227">
        <f t="shared" si="6"/>
        <v>36</v>
      </c>
      <c r="BG73" s="227">
        <f t="shared" si="7"/>
        <v>108</v>
      </c>
      <c r="BH73" s="552">
        <f>BF73+BG73</f>
        <v>144</v>
      </c>
      <c r="BI73" s="434"/>
      <c r="BJ73" s="160" t="str">
        <f>IF(BH73=36, "+", "-")</f>
        <v>-</v>
      </c>
    </row>
    <row r="74" spans="1:63" ht="34.5" customHeight="1" x14ac:dyDescent="0.2">
      <c r="A74" s="774" t="s">
        <v>136</v>
      </c>
      <c r="B74" s="790" t="s">
        <v>151</v>
      </c>
      <c r="C74" s="791" t="s">
        <v>138</v>
      </c>
      <c r="D74" s="268"/>
      <c r="E74" s="792"/>
      <c r="F74" s="793"/>
      <c r="G74" s="793"/>
      <c r="H74" s="793"/>
      <c r="I74" s="794"/>
      <c r="J74" s="795"/>
      <c r="K74" s="793"/>
      <c r="L74" s="796"/>
      <c r="M74" s="797"/>
      <c r="N74" s="798"/>
      <c r="O74" s="796"/>
      <c r="P74" s="796"/>
      <c r="Q74" s="797"/>
      <c r="R74" s="798"/>
      <c r="S74" s="796"/>
      <c r="T74" s="796"/>
      <c r="U74" s="796"/>
      <c r="V74" s="799"/>
      <c r="W74" s="800"/>
      <c r="X74" s="801"/>
      <c r="Y74" s="796"/>
      <c r="Z74" s="797"/>
      <c r="AA74" s="798"/>
      <c r="AB74" s="796"/>
      <c r="AC74" s="796"/>
      <c r="AD74" s="797"/>
      <c r="AE74" s="798"/>
      <c r="AF74" s="796"/>
      <c r="AG74" s="796"/>
      <c r="AH74" s="793"/>
      <c r="AI74" s="802">
        <v>36</v>
      </c>
      <c r="AJ74" s="803">
        <v>36</v>
      </c>
      <c r="AK74" s="793"/>
      <c r="AL74" s="796"/>
      <c r="AM74" s="794"/>
      <c r="AN74" s="795"/>
      <c r="AO74" s="793"/>
      <c r="AP74" s="793"/>
      <c r="AQ74" s="794"/>
      <c r="AR74" s="778"/>
      <c r="AS74" s="744"/>
      <c r="AT74" s="770"/>
      <c r="AU74" s="762"/>
      <c r="AV74" s="782"/>
      <c r="AW74" s="261"/>
      <c r="AX74" s="261"/>
      <c r="AY74" s="261"/>
      <c r="AZ74" s="262"/>
      <c r="BA74" s="263"/>
      <c r="BB74" s="261"/>
      <c r="BC74" s="261"/>
      <c r="BD74" s="261"/>
      <c r="BE74" s="264"/>
      <c r="BF74" s="381">
        <f t="shared" si="6"/>
        <v>0</v>
      </c>
      <c r="BG74" s="227">
        <f t="shared" si="7"/>
        <v>72</v>
      </c>
      <c r="BH74" s="804">
        <f>BF74+BG74</f>
        <v>72</v>
      </c>
      <c r="BI74" s="434"/>
      <c r="BJ74" s="160" t="str">
        <f>IF(BH74=72, "+", "-")</f>
        <v>+</v>
      </c>
    </row>
    <row r="75" spans="1:63" s="16" customFormat="1" ht="32.25" customHeight="1" x14ac:dyDescent="0.25">
      <c r="A75" s="805"/>
      <c r="B75" s="2228" t="s">
        <v>114</v>
      </c>
      <c r="C75" s="2229"/>
      <c r="D75" s="2230"/>
      <c r="E75" s="806">
        <f t="shared" ref="E75:AV75" si="8">SUM(E51:E74)</f>
        <v>36</v>
      </c>
      <c r="F75" s="807">
        <f t="shared" si="8"/>
        <v>36</v>
      </c>
      <c r="G75" s="807">
        <f t="shared" si="8"/>
        <v>36</v>
      </c>
      <c r="H75" s="807">
        <f t="shared" si="8"/>
        <v>36</v>
      </c>
      <c r="I75" s="808">
        <f t="shared" si="8"/>
        <v>36</v>
      </c>
      <c r="J75" s="621">
        <f t="shared" si="8"/>
        <v>36</v>
      </c>
      <c r="K75" s="619">
        <f t="shared" si="8"/>
        <v>36</v>
      </c>
      <c r="L75" s="619">
        <f t="shared" si="8"/>
        <v>36</v>
      </c>
      <c r="M75" s="620">
        <f t="shared" si="8"/>
        <v>36</v>
      </c>
      <c r="N75" s="621">
        <f t="shared" si="8"/>
        <v>36</v>
      </c>
      <c r="O75" s="619">
        <f t="shared" si="8"/>
        <v>36</v>
      </c>
      <c r="P75" s="619">
        <f t="shared" si="8"/>
        <v>36</v>
      </c>
      <c r="Q75" s="620">
        <f t="shared" si="8"/>
        <v>36</v>
      </c>
      <c r="R75" s="621">
        <f t="shared" si="8"/>
        <v>36</v>
      </c>
      <c r="S75" s="619">
        <f t="shared" si="8"/>
        <v>36</v>
      </c>
      <c r="T75" s="619">
        <f t="shared" si="8"/>
        <v>36</v>
      </c>
      <c r="U75" s="619">
        <f t="shared" si="8"/>
        <v>36</v>
      </c>
      <c r="V75" s="623">
        <f t="shared" si="8"/>
        <v>0</v>
      </c>
      <c r="W75" s="624">
        <f t="shared" si="8"/>
        <v>0</v>
      </c>
      <c r="X75" s="809">
        <f t="shared" si="8"/>
        <v>36</v>
      </c>
      <c r="Y75" s="622">
        <f t="shared" si="8"/>
        <v>36</v>
      </c>
      <c r="Z75" s="620">
        <f t="shared" si="8"/>
        <v>36</v>
      </c>
      <c r="AA75" s="621">
        <f t="shared" si="8"/>
        <v>36</v>
      </c>
      <c r="AB75" s="619">
        <f t="shared" si="8"/>
        <v>36</v>
      </c>
      <c r="AC75" s="622">
        <f t="shared" si="8"/>
        <v>36</v>
      </c>
      <c r="AD75" s="620">
        <f t="shared" si="8"/>
        <v>36</v>
      </c>
      <c r="AE75" s="621">
        <f t="shared" si="8"/>
        <v>36</v>
      </c>
      <c r="AF75" s="619">
        <f t="shared" si="8"/>
        <v>36</v>
      </c>
      <c r="AG75" s="619">
        <f t="shared" si="8"/>
        <v>36</v>
      </c>
      <c r="AH75" s="622">
        <f t="shared" si="8"/>
        <v>36</v>
      </c>
      <c r="AI75" s="620">
        <f t="shared" si="8"/>
        <v>36</v>
      </c>
      <c r="AJ75" s="621">
        <f t="shared" si="8"/>
        <v>36</v>
      </c>
      <c r="AK75" s="619">
        <f t="shared" si="8"/>
        <v>36</v>
      </c>
      <c r="AL75" s="622">
        <f t="shared" si="8"/>
        <v>36</v>
      </c>
      <c r="AM75" s="620">
        <f t="shared" si="8"/>
        <v>36</v>
      </c>
      <c r="AN75" s="621">
        <f t="shared" si="8"/>
        <v>36</v>
      </c>
      <c r="AO75" s="619">
        <f t="shared" si="8"/>
        <v>36</v>
      </c>
      <c r="AP75" s="622">
        <f t="shared" si="8"/>
        <v>36</v>
      </c>
      <c r="AQ75" s="620">
        <f t="shared" si="8"/>
        <v>36</v>
      </c>
      <c r="AR75" s="806">
        <f t="shared" si="8"/>
        <v>36</v>
      </c>
      <c r="AS75" s="807">
        <f t="shared" si="8"/>
        <v>36</v>
      </c>
      <c r="AT75" s="807">
        <f t="shared" si="8"/>
        <v>36</v>
      </c>
      <c r="AU75" s="807">
        <f t="shared" si="8"/>
        <v>0</v>
      </c>
      <c r="AV75" s="810">
        <f t="shared" si="8"/>
        <v>0</v>
      </c>
      <c r="AW75" s="621"/>
      <c r="AX75" s="619"/>
      <c r="AY75" s="619"/>
      <c r="AZ75" s="620"/>
      <c r="BA75" s="618"/>
      <c r="BB75" s="619"/>
      <c r="BC75" s="619"/>
      <c r="BD75" s="619"/>
      <c r="BE75" s="620"/>
      <c r="BF75" s="322">
        <f>SUM(BF51:BF74)</f>
        <v>612</v>
      </c>
      <c r="BG75" s="322">
        <f>SUM(BG51:BG74)</f>
        <v>828</v>
      </c>
      <c r="BH75" s="811">
        <f>SUM(BH51:BH74)</f>
        <v>1276</v>
      </c>
      <c r="BI75" s="628">
        <f>SUM(Y75:AX75)</f>
        <v>792</v>
      </c>
      <c r="BJ75" s="160" t="str">
        <f>IF(BH75=1440, "+", "-")</f>
        <v>-</v>
      </c>
    </row>
    <row r="76" spans="1:63" s="16" customFormat="1" ht="15" customHeight="1" x14ac:dyDescent="0.25">
      <c r="A76" s="812"/>
      <c r="B76" s="813"/>
      <c r="C76" s="814"/>
      <c r="D76" s="814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815"/>
      <c r="BG76" s="815"/>
      <c r="BH76" s="815"/>
      <c r="BI76" s="816"/>
      <c r="BJ76" s="15"/>
    </row>
    <row r="77" spans="1:63" ht="15" customHeight="1" x14ac:dyDescent="0.2">
      <c r="B77" s="25" t="s">
        <v>115</v>
      </c>
      <c r="C77" s="2196" t="s">
        <v>12</v>
      </c>
      <c r="D77" s="2197"/>
      <c r="E77" s="2197"/>
      <c r="F77" s="2197"/>
      <c r="G77" s="2197"/>
      <c r="H77" s="2197"/>
      <c r="I77" s="2197"/>
      <c r="J77" s="2197"/>
      <c r="K77" s="2198"/>
      <c r="L77" s="26"/>
      <c r="M77" s="634"/>
      <c r="N77" s="634"/>
      <c r="O77" s="634"/>
      <c r="P77" s="19"/>
      <c r="Q77" s="26" t="s">
        <v>152</v>
      </c>
      <c r="R77" s="19"/>
      <c r="S77" s="18"/>
      <c r="T77" s="27" t="s">
        <v>153</v>
      </c>
      <c r="U77" s="27"/>
      <c r="AK77" s="28"/>
    </row>
    <row r="78" spans="1:63" ht="15" customHeight="1" x14ac:dyDescent="0.2">
      <c r="A78" s="2180" t="s">
        <v>15</v>
      </c>
      <c r="B78" s="2186" t="s">
        <v>16</v>
      </c>
      <c r="C78" s="2183" t="s">
        <v>17</v>
      </c>
      <c r="D78" s="2189" t="s">
        <v>18</v>
      </c>
      <c r="E78" s="2201" t="s">
        <v>19</v>
      </c>
      <c r="F78" s="2194"/>
      <c r="G78" s="2194"/>
      <c r="H78" s="2194"/>
      <c r="I78" s="2195"/>
      <c r="J78" s="2193" t="s">
        <v>20</v>
      </c>
      <c r="K78" s="2194"/>
      <c r="L78" s="2194"/>
      <c r="M78" s="2195"/>
      <c r="N78" s="2199" t="s">
        <v>21</v>
      </c>
      <c r="O78" s="2194"/>
      <c r="P78" s="2194"/>
      <c r="Q78" s="2200"/>
      <c r="R78" s="2199" t="s">
        <v>22</v>
      </c>
      <c r="S78" s="2194"/>
      <c r="T78" s="2194"/>
      <c r="U78" s="2194"/>
      <c r="V78" s="2200"/>
      <c r="W78" s="2193" t="s">
        <v>23</v>
      </c>
      <c r="X78" s="2194"/>
      <c r="Y78" s="2194"/>
      <c r="Z78" s="2195"/>
      <c r="AA78" s="2193" t="s">
        <v>24</v>
      </c>
      <c r="AB78" s="2194"/>
      <c r="AC78" s="2194"/>
      <c r="AD78" s="2195"/>
      <c r="AE78" s="2193" t="s">
        <v>25</v>
      </c>
      <c r="AF78" s="2194"/>
      <c r="AG78" s="2194"/>
      <c r="AH78" s="2194"/>
      <c r="AI78" s="2195"/>
      <c r="AJ78" s="2193" t="s">
        <v>26</v>
      </c>
      <c r="AK78" s="2194"/>
      <c r="AL78" s="2194"/>
      <c r="AM78" s="2195"/>
      <c r="AN78" s="2199" t="s">
        <v>27</v>
      </c>
      <c r="AO78" s="2194"/>
      <c r="AP78" s="2194"/>
      <c r="AQ78" s="2200"/>
      <c r="AR78" s="2213" t="s">
        <v>28</v>
      </c>
      <c r="AS78" s="2194"/>
      <c r="AT78" s="2194"/>
      <c r="AU78" s="2194"/>
      <c r="AV78" s="2214"/>
      <c r="AW78" s="29"/>
      <c r="AX78" s="29"/>
      <c r="AY78" s="29"/>
      <c r="AZ78" s="30"/>
      <c r="BA78" s="2202" t="s">
        <v>29</v>
      </c>
      <c r="BB78" s="2203"/>
      <c r="BC78" s="2203"/>
      <c r="BD78" s="2203"/>
      <c r="BE78" s="2204"/>
      <c r="BF78" s="2208" t="s">
        <v>30</v>
      </c>
      <c r="BG78" s="2208" t="s">
        <v>31</v>
      </c>
      <c r="BH78" s="2210" t="s">
        <v>32</v>
      </c>
      <c r="BI78" s="2215" t="s">
        <v>33</v>
      </c>
    </row>
    <row r="79" spans="1:63" ht="13.5" customHeight="1" x14ac:dyDescent="0.2">
      <c r="A79" s="2181"/>
      <c r="B79" s="2187"/>
      <c r="C79" s="2184"/>
      <c r="D79" s="2190"/>
      <c r="E79" s="31">
        <v>2</v>
      </c>
      <c r="F79" s="31">
        <v>9</v>
      </c>
      <c r="G79" s="32">
        <v>16</v>
      </c>
      <c r="H79" s="33">
        <v>23</v>
      </c>
      <c r="I79" s="34">
        <v>30</v>
      </c>
      <c r="J79" s="35">
        <v>7</v>
      </c>
      <c r="K79" s="32">
        <v>14</v>
      </c>
      <c r="L79" s="32">
        <v>21</v>
      </c>
      <c r="M79" s="34">
        <v>28</v>
      </c>
      <c r="N79" s="36">
        <v>4</v>
      </c>
      <c r="O79" s="37">
        <v>11</v>
      </c>
      <c r="P79" s="32">
        <v>18</v>
      </c>
      <c r="Q79" s="32">
        <v>25</v>
      </c>
      <c r="R79" s="38">
        <v>2</v>
      </c>
      <c r="S79" s="31">
        <v>9</v>
      </c>
      <c r="T79" s="31">
        <v>16</v>
      </c>
      <c r="U79" s="32">
        <v>23</v>
      </c>
      <c r="V79" s="39">
        <v>30</v>
      </c>
      <c r="W79" s="40">
        <v>6</v>
      </c>
      <c r="X79" s="41">
        <v>13</v>
      </c>
      <c r="Y79" s="32">
        <v>20</v>
      </c>
      <c r="Z79" s="34">
        <v>27</v>
      </c>
      <c r="AA79" s="31">
        <v>3</v>
      </c>
      <c r="AB79" s="32">
        <v>10</v>
      </c>
      <c r="AC79" s="32">
        <v>17</v>
      </c>
      <c r="AD79" s="42">
        <v>24</v>
      </c>
      <c r="AE79" s="43">
        <v>3</v>
      </c>
      <c r="AF79" s="44">
        <v>10</v>
      </c>
      <c r="AG79" s="45">
        <v>17</v>
      </c>
      <c r="AH79" s="46">
        <v>24</v>
      </c>
      <c r="AI79" s="46">
        <v>31</v>
      </c>
      <c r="AJ79" s="35">
        <v>7</v>
      </c>
      <c r="AK79" s="32">
        <v>14</v>
      </c>
      <c r="AL79" s="32">
        <v>21</v>
      </c>
      <c r="AM79" s="47">
        <v>28</v>
      </c>
      <c r="AN79" s="36">
        <v>5</v>
      </c>
      <c r="AO79" s="37">
        <v>12</v>
      </c>
      <c r="AP79" s="37">
        <v>19</v>
      </c>
      <c r="AQ79" s="37">
        <v>26</v>
      </c>
      <c r="AR79" s="48">
        <v>2</v>
      </c>
      <c r="AS79" s="49">
        <v>9</v>
      </c>
      <c r="AT79" s="50">
        <v>16</v>
      </c>
      <c r="AU79" s="32">
        <v>23</v>
      </c>
      <c r="AV79" s="45">
        <v>30</v>
      </c>
      <c r="AW79" s="51"/>
      <c r="AX79" s="52">
        <v>15</v>
      </c>
      <c r="AY79" s="53">
        <v>22</v>
      </c>
      <c r="AZ79" s="54">
        <v>29</v>
      </c>
      <c r="BA79" s="55">
        <v>30</v>
      </c>
      <c r="BB79" s="52">
        <v>6</v>
      </c>
      <c r="BC79" s="52">
        <v>13</v>
      </c>
      <c r="BD79" s="52">
        <v>20</v>
      </c>
      <c r="BE79" s="56">
        <v>27</v>
      </c>
      <c r="BF79" s="2206"/>
      <c r="BG79" s="2206"/>
      <c r="BH79" s="2211"/>
      <c r="BI79" s="2216"/>
    </row>
    <row r="80" spans="1:63" ht="15" customHeight="1" x14ac:dyDescent="0.2">
      <c r="A80" s="2181"/>
      <c r="B80" s="2187"/>
      <c r="C80" s="2184"/>
      <c r="D80" s="2190"/>
      <c r="E80" s="57">
        <v>7</v>
      </c>
      <c r="F80" s="57">
        <v>14</v>
      </c>
      <c r="G80" s="58">
        <v>21</v>
      </c>
      <c r="H80" s="59">
        <v>28</v>
      </c>
      <c r="I80" s="60">
        <v>5</v>
      </c>
      <c r="J80" s="61">
        <v>12</v>
      </c>
      <c r="K80" s="58">
        <v>19</v>
      </c>
      <c r="L80" s="58">
        <v>26</v>
      </c>
      <c r="M80" s="60">
        <v>2</v>
      </c>
      <c r="N80" s="62">
        <v>9</v>
      </c>
      <c r="O80" s="63">
        <v>16</v>
      </c>
      <c r="P80" s="58">
        <v>23</v>
      </c>
      <c r="Q80" s="58">
        <v>30</v>
      </c>
      <c r="R80" s="64">
        <v>7</v>
      </c>
      <c r="S80" s="57">
        <v>14</v>
      </c>
      <c r="T80" s="57">
        <v>21</v>
      </c>
      <c r="U80" s="58">
        <v>28</v>
      </c>
      <c r="V80" s="65">
        <v>4</v>
      </c>
      <c r="W80" s="66">
        <v>11</v>
      </c>
      <c r="X80" s="67">
        <v>18</v>
      </c>
      <c r="Y80" s="58">
        <v>25</v>
      </c>
      <c r="Z80" s="60">
        <v>1</v>
      </c>
      <c r="AA80" s="57">
        <v>8</v>
      </c>
      <c r="AB80" s="58">
        <v>15</v>
      </c>
      <c r="AC80" s="58">
        <v>22</v>
      </c>
      <c r="AD80" s="68">
        <v>1</v>
      </c>
      <c r="AE80" s="69">
        <v>8</v>
      </c>
      <c r="AF80" s="70">
        <v>15</v>
      </c>
      <c r="AG80" s="57">
        <v>22</v>
      </c>
      <c r="AH80" s="71">
        <v>29</v>
      </c>
      <c r="AI80" s="71">
        <v>5</v>
      </c>
      <c r="AJ80" s="61">
        <v>12</v>
      </c>
      <c r="AK80" s="58">
        <v>19</v>
      </c>
      <c r="AL80" s="58">
        <v>26</v>
      </c>
      <c r="AM80" s="72">
        <v>3</v>
      </c>
      <c r="AN80" s="73">
        <v>10</v>
      </c>
      <c r="AO80" s="63">
        <v>17</v>
      </c>
      <c r="AP80" s="63">
        <v>24</v>
      </c>
      <c r="AQ80" s="63">
        <v>31</v>
      </c>
      <c r="AR80" s="74">
        <v>7</v>
      </c>
      <c r="AS80" s="75">
        <v>14</v>
      </c>
      <c r="AT80" s="70">
        <v>21</v>
      </c>
      <c r="AU80" s="58">
        <v>28</v>
      </c>
      <c r="AV80" s="57"/>
      <c r="AW80" s="76"/>
      <c r="AX80" s="77">
        <v>20</v>
      </c>
      <c r="AY80" s="78">
        <v>27</v>
      </c>
      <c r="AZ80" s="79">
        <v>3</v>
      </c>
      <c r="BA80" s="80">
        <v>4</v>
      </c>
      <c r="BB80" s="77">
        <v>11</v>
      </c>
      <c r="BC80" s="77">
        <v>18</v>
      </c>
      <c r="BD80" s="77">
        <v>25</v>
      </c>
      <c r="BE80" s="81">
        <v>31</v>
      </c>
      <c r="BF80" s="2206"/>
      <c r="BG80" s="2206"/>
      <c r="BH80" s="2211"/>
      <c r="BI80" s="2216"/>
    </row>
    <row r="81" spans="1:63" ht="15" customHeight="1" x14ac:dyDescent="0.2">
      <c r="A81" s="2181"/>
      <c r="B81" s="2187"/>
      <c r="C81" s="2184"/>
      <c r="D81" s="2190"/>
      <c r="E81" s="83" t="s">
        <v>34</v>
      </c>
      <c r="F81" s="84"/>
      <c r="G81" s="84"/>
      <c r="H81" s="85"/>
      <c r="I81" s="86"/>
      <c r="J81" s="87"/>
      <c r="K81" s="83"/>
      <c r="L81" s="84"/>
      <c r="M81" s="85"/>
      <c r="N81" s="88"/>
      <c r="O81" s="84"/>
      <c r="P81" s="84"/>
      <c r="Q81" s="86"/>
      <c r="R81" s="89"/>
      <c r="S81" s="84"/>
      <c r="T81" s="84"/>
      <c r="U81" s="85"/>
      <c r="V81" s="635"/>
      <c r="W81" s="91"/>
      <c r="X81" s="92"/>
      <c r="Y81" s="93"/>
      <c r="Z81" s="94"/>
      <c r="AA81" s="95"/>
      <c r="AB81" s="84"/>
      <c r="AC81" s="84"/>
      <c r="AD81" s="86"/>
      <c r="AE81" s="88"/>
      <c r="AF81" s="84"/>
      <c r="AG81" s="84"/>
      <c r="AH81" s="85"/>
      <c r="AI81" s="86"/>
      <c r="AJ81" s="88"/>
      <c r="AK81" s="84"/>
      <c r="AL81" s="84"/>
      <c r="AM81" s="86"/>
      <c r="AN81" s="88"/>
      <c r="AO81" s="84"/>
      <c r="AP81" s="84"/>
      <c r="AQ81" s="84"/>
      <c r="AR81" s="88"/>
      <c r="AS81" s="84"/>
      <c r="AT81" s="84"/>
      <c r="AU81" s="84"/>
      <c r="AV81" s="89"/>
      <c r="AW81" s="84"/>
      <c r="AX81" s="84"/>
      <c r="AY81" s="84"/>
      <c r="AZ81" s="86"/>
      <c r="BA81" s="83"/>
      <c r="BB81" s="96"/>
      <c r="BC81" s="96"/>
      <c r="BD81" s="96"/>
      <c r="BE81" s="97"/>
      <c r="BF81" s="2206"/>
      <c r="BG81" s="2206"/>
      <c r="BH81" s="2211"/>
      <c r="BI81" s="2216"/>
    </row>
    <row r="82" spans="1:63" s="82" customFormat="1" ht="19.5" customHeight="1" x14ac:dyDescent="0.25">
      <c r="A82" s="2182"/>
      <c r="B82" s="2188"/>
      <c r="C82" s="2185"/>
      <c r="D82" s="2191"/>
      <c r="E82" s="98">
        <v>1</v>
      </c>
      <c r="F82" s="98">
        <v>2</v>
      </c>
      <c r="G82" s="98">
        <v>3</v>
      </c>
      <c r="H82" s="98">
        <v>4</v>
      </c>
      <c r="I82" s="99">
        <v>5</v>
      </c>
      <c r="J82" s="100">
        <v>6</v>
      </c>
      <c r="K82" s="98">
        <v>7</v>
      </c>
      <c r="L82" s="98">
        <v>8</v>
      </c>
      <c r="M82" s="99">
        <v>9</v>
      </c>
      <c r="N82" s="100">
        <v>10</v>
      </c>
      <c r="O82" s="98">
        <v>11</v>
      </c>
      <c r="P82" s="98">
        <v>12</v>
      </c>
      <c r="Q82" s="99">
        <v>13</v>
      </c>
      <c r="R82" s="100">
        <v>14</v>
      </c>
      <c r="S82" s="98">
        <v>15</v>
      </c>
      <c r="T82" s="98">
        <v>16</v>
      </c>
      <c r="U82" s="98">
        <v>17</v>
      </c>
      <c r="V82" s="101">
        <v>18</v>
      </c>
      <c r="W82" s="102">
        <v>19</v>
      </c>
      <c r="X82" s="103">
        <v>20</v>
      </c>
      <c r="Y82" s="98">
        <v>21</v>
      </c>
      <c r="Z82" s="99">
        <v>22</v>
      </c>
      <c r="AA82" s="100">
        <v>23</v>
      </c>
      <c r="AB82" s="98">
        <v>24</v>
      </c>
      <c r="AC82" s="98">
        <v>25</v>
      </c>
      <c r="AD82" s="99">
        <v>26</v>
      </c>
      <c r="AE82" s="100">
        <v>27</v>
      </c>
      <c r="AF82" s="98">
        <v>28</v>
      </c>
      <c r="AG82" s="98">
        <v>29</v>
      </c>
      <c r="AH82" s="98">
        <v>30</v>
      </c>
      <c r="AI82" s="99">
        <v>31</v>
      </c>
      <c r="AJ82" s="100">
        <v>32</v>
      </c>
      <c r="AK82" s="98">
        <v>33</v>
      </c>
      <c r="AL82" s="98">
        <v>34</v>
      </c>
      <c r="AM82" s="99">
        <v>35</v>
      </c>
      <c r="AN82" s="100">
        <v>36</v>
      </c>
      <c r="AO82" s="98">
        <v>37</v>
      </c>
      <c r="AP82" s="98">
        <v>38</v>
      </c>
      <c r="AQ82" s="99">
        <v>39</v>
      </c>
      <c r="AR82" s="100">
        <v>40</v>
      </c>
      <c r="AS82" s="98">
        <v>41</v>
      </c>
      <c r="AT82" s="98">
        <v>42</v>
      </c>
      <c r="AU82" s="98">
        <v>43</v>
      </c>
      <c r="AV82" s="98">
        <v>44</v>
      </c>
      <c r="AW82" s="98">
        <v>45</v>
      </c>
      <c r="AX82" s="98">
        <v>46</v>
      </c>
      <c r="AY82" s="98">
        <v>47</v>
      </c>
      <c r="AZ82" s="99">
        <v>48</v>
      </c>
      <c r="BA82" s="104">
        <v>49</v>
      </c>
      <c r="BB82" s="98">
        <v>50</v>
      </c>
      <c r="BC82" s="98">
        <v>51</v>
      </c>
      <c r="BD82" s="98">
        <v>52</v>
      </c>
      <c r="BE82" s="105">
        <v>53</v>
      </c>
      <c r="BF82" s="2209"/>
      <c r="BG82" s="2209"/>
      <c r="BH82" s="2212"/>
      <c r="BI82" s="2217"/>
      <c r="BJ82" s="15"/>
    </row>
    <row r="83" spans="1:63" s="82" customFormat="1" ht="42.75" customHeight="1" x14ac:dyDescent="0.25">
      <c r="A83" s="106"/>
      <c r="B83" s="107" t="s">
        <v>154</v>
      </c>
      <c r="C83" s="108" t="s">
        <v>155</v>
      </c>
      <c r="D83" s="109"/>
      <c r="E83" s="110"/>
      <c r="F83" s="111"/>
      <c r="G83" s="111"/>
      <c r="H83" s="112"/>
      <c r="I83" s="113"/>
      <c r="J83" s="114"/>
      <c r="K83" s="111"/>
      <c r="L83" s="111"/>
      <c r="M83" s="113"/>
      <c r="N83" s="114"/>
      <c r="O83" s="111"/>
      <c r="P83" s="111"/>
      <c r="Q83" s="113"/>
      <c r="R83" s="114"/>
      <c r="S83" s="111"/>
      <c r="T83" s="111"/>
      <c r="U83" s="111"/>
      <c r="V83" s="115"/>
      <c r="W83" s="638"/>
      <c r="X83" s="111"/>
      <c r="Y83" s="111"/>
      <c r="Z83" s="113"/>
      <c r="AA83" s="114"/>
      <c r="AB83" s="111"/>
      <c r="AC83" s="111"/>
      <c r="AD83" s="113"/>
      <c r="AE83" s="114"/>
      <c r="AF83" s="111"/>
      <c r="AG83" s="111"/>
      <c r="AH83" s="111"/>
      <c r="AI83" s="113"/>
      <c r="AJ83" s="114"/>
      <c r="AK83" s="111"/>
      <c r="AL83" s="111"/>
      <c r="AM83" s="113"/>
      <c r="AN83" s="114"/>
      <c r="AO83" s="111"/>
      <c r="AP83" s="111"/>
      <c r="AQ83" s="113"/>
      <c r="AR83" s="114"/>
      <c r="AS83" s="111"/>
      <c r="AT83" s="111"/>
      <c r="AU83" s="111"/>
      <c r="AV83" s="118"/>
      <c r="AW83" s="119"/>
      <c r="AX83" s="119"/>
      <c r="AY83" s="119"/>
      <c r="AZ83" s="120"/>
      <c r="BA83" s="121"/>
      <c r="BB83" s="119"/>
      <c r="BC83" s="119"/>
      <c r="BD83" s="119"/>
      <c r="BE83" s="122"/>
      <c r="BF83" s="123"/>
      <c r="BG83" s="124"/>
      <c r="BH83" s="125"/>
      <c r="BI83" s="126"/>
      <c r="BJ83" s="15"/>
    </row>
    <row r="84" spans="1:63" ht="15.75" customHeight="1" x14ac:dyDescent="0.25">
      <c r="A84" s="196" t="s">
        <v>156</v>
      </c>
      <c r="B84" s="817" t="s">
        <v>157</v>
      </c>
      <c r="C84" s="198" t="s">
        <v>47</v>
      </c>
      <c r="D84" s="199" t="s">
        <v>42</v>
      </c>
      <c r="E84" s="604">
        <v>2</v>
      </c>
      <c r="F84" s="255"/>
      <c r="G84" s="255">
        <v>2</v>
      </c>
      <c r="H84" s="603"/>
      <c r="I84" s="253">
        <v>2</v>
      </c>
      <c r="J84" s="254"/>
      <c r="K84" s="255">
        <v>2</v>
      </c>
      <c r="L84" s="255"/>
      <c r="M84" s="258">
        <v>2</v>
      </c>
      <c r="N84" s="259"/>
      <c r="O84" s="260">
        <v>2</v>
      </c>
      <c r="P84" s="260"/>
      <c r="Q84" s="258">
        <v>2</v>
      </c>
      <c r="R84" s="259"/>
      <c r="S84" s="260">
        <v>2</v>
      </c>
      <c r="T84" s="260"/>
      <c r="U84" s="260"/>
      <c r="V84" s="818"/>
      <c r="W84" s="819"/>
      <c r="X84" s="820">
        <v>4</v>
      </c>
      <c r="Y84" s="821">
        <v>2</v>
      </c>
      <c r="Z84" s="822">
        <v>2</v>
      </c>
      <c r="AA84" s="823"/>
      <c r="AB84" s="821"/>
      <c r="AC84" s="821"/>
      <c r="AD84" s="822"/>
      <c r="AE84" s="823">
        <v>2</v>
      </c>
      <c r="AF84" s="821">
        <v>2</v>
      </c>
      <c r="AG84" s="821">
        <v>2</v>
      </c>
      <c r="AH84" s="821">
        <v>4</v>
      </c>
      <c r="AI84" s="822">
        <v>2</v>
      </c>
      <c r="AJ84" s="824">
        <v>2</v>
      </c>
      <c r="AK84" s="825">
        <v>4</v>
      </c>
      <c r="AL84" s="825">
        <v>2</v>
      </c>
      <c r="AM84" s="826">
        <v>2</v>
      </c>
      <c r="AN84" s="824">
        <v>4</v>
      </c>
      <c r="AO84" s="825">
        <v>2</v>
      </c>
      <c r="AP84" s="825">
        <v>2</v>
      </c>
      <c r="AQ84" s="826">
        <v>2</v>
      </c>
      <c r="AR84" s="827">
        <v>2</v>
      </c>
      <c r="AS84" s="820"/>
      <c r="AT84" s="828"/>
      <c r="AU84" s="828"/>
      <c r="AV84" s="829"/>
      <c r="AW84" s="222"/>
      <c r="AX84" s="222"/>
      <c r="AY84" s="222"/>
      <c r="AZ84" s="223"/>
      <c r="BA84" s="224"/>
      <c r="BB84" s="222"/>
      <c r="BC84" s="222"/>
      <c r="BD84" s="222"/>
      <c r="BE84" s="225"/>
      <c r="BF84" s="227">
        <f>SUM(E84:V84)</f>
        <v>16</v>
      </c>
      <c r="BG84" s="227">
        <f>SUM(X84:AU84)</f>
        <v>42</v>
      </c>
      <c r="BH84" s="227">
        <f>BF84+BG84</f>
        <v>58</v>
      </c>
      <c r="BI84" s="159"/>
      <c r="BJ84" s="160" t="str">
        <f>IF(BH84=66, "+", "-")</f>
        <v>-</v>
      </c>
    </row>
    <row r="85" spans="1:63" ht="23.25" customHeight="1" x14ac:dyDescent="0.25">
      <c r="A85" s="642" t="s">
        <v>158</v>
      </c>
      <c r="B85" s="830" t="s">
        <v>159</v>
      </c>
      <c r="C85" s="346" t="s">
        <v>68</v>
      </c>
      <c r="D85" s="326" t="s">
        <v>42</v>
      </c>
      <c r="E85" s="644">
        <v>2</v>
      </c>
      <c r="F85" s="352">
        <v>2</v>
      </c>
      <c r="G85" s="352">
        <v>2</v>
      </c>
      <c r="H85" s="645">
        <v>2</v>
      </c>
      <c r="I85" s="353">
        <v>2</v>
      </c>
      <c r="J85" s="354">
        <v>2</v>
      </c>
      <c r="K85" s="352">
        <v>2</v>
      </c>
      <c r="L85" s="352">
        <v>2</v>
      </c>
      <c r="M85" s="349">
        <v>2</v>
      </c>
      <c r="N85" s="350">
        <v>2</v>
      </c>
      <c r="O85" s="351">
        <v>2</v>
      </c>
      <c r="P85" s="351">
        <v>2</v>
      </c>
      <c r="Q85" s="349">
        <v>2</v>
      </c>
      <c r="R85" s="350">
        <v>2</v>
      </c>
      <c r="S85" s="351">
        <v>2</v>
      </c>
      <c r="T85" s="351">
        <v>2</v>
      </c>
      <c r="U85" s="351">
        <v>2</v>
      </c>
      <c r="V85" s="818"/>
      <c r="W85" s="819"/>
      <c r="X85" s="831">
        <v>6</v>
      </c>
      <c r="Y85" s="831">
        <v>6</v>
      </c>
      <c r="Z85" s="832">
        <v>6</v>
      </c>
      <c r="AA85" s="833"/>
      <c r="AB85" s="831"/>
      <c r="AC85" s="831"/>
      <c r="AD85" s="832"/>
      <c r="AE85" s="833">
        <v>4</v>
      </c>
      <c r="AF85" s="831">
        <v>6</v>
      </c>
      <c r="AG85" s="831">
        <v>6</v>
      </c>
      <c r="AH85" s="834">
        <v>6</v>
      </c>
      <c r="AI85" s="835">
        <v>6</v>
      </c>
      <c r="AJ85" s="836">
        <v>4</v>
      </c>
      <c r="AK85" s="834">
        <v>2</v>
      </c>
      <c r="AL85" s="831">
        <v>4</v>
      </c>
      <c r="AM85" s="835">
        <v>6</v>
      </c>
      <c r="AN85" s="836">
        <v>4</v>
      </c>
      <c r="AO85" s="834">
        <v>4</v>
      </c>
      <c r="AP85" s="834">
        <v>6</v>
      </c>
      <c r="AQ85" s="835">
        <v>6</v>
      </c>
      <c r="AR85" s="836"/>
      <c r="AS85" s="834"/>
      <c r="AT85" s="837"/>
      <c r="AU85" s="837"/>
      <c r="AV85" s="838"/>
      <c r="AW85" s="222"/>
      <c r="AX85" s="222"/>
      <c r="AY85" s="222"/>
      <c r="AZ85" s="223"/>
      <c r="BA85" s="224"/>
      <c r="BB85" s="222"/>
      <c r="BC85" s="222"/>
      <c r="BD85" s="222"/>
      <c r="BE85" s="246"/>
      <c r="BF85" s="227">
        <f>SUM(E85:V85)</f>
        <v>34</v>
      </c>
      <c r="BG85" s="227">
        <f>SUM(X85:AU85)</f>
        <v>82</v>
      </c>
      <c r="BH85" s="195">
        <f>BF85+BG85</f>
        <v>116</v>
      </c>
      <c r="BI85" s="159"/>
      <c r="BJ85" s="160" t="str">
        <f>IF(BH85=118, "+", "-")</f>
        <v>-</v>
      </c>
    </row>
    <row r="86" spans="1:63" ht="65.25" customHeight="1" x14ac:dyDescent="0.25">
      <c r="A86" s="839"/>
      <c r="B86" s="840"/>
      <c r="C86" s="841" t="s">
        <v>160</v>
      </c>
      <c r="D86" s="293"/>
      <c r="E86" s="596"/>
      <c r="F86" s="594"/>
      <c r="G86" s="594"/>
      <c r="H86" s="595"/>
      <c r="I86" s="597"/>
      <c r="J86" s="598"/>
      <c r="K86" s="594"/>
      <c r="L86" s="594"/>
      <c r="M86" s="592"/>
      <c r="N86" s="593"/>
      <c r="O86" s="589"/>
      <c r="P86" s="589"/>
      <c r="Q86" s="592"/>
      <c r="R86" s="593"/>
      <c r="S86" s="589"/>
      <c r="T86" s="589"/>
      <c r="U86" s="842"/>
      <c r="V86" s="843"/>
      <c r="W86" s="844"/>
      <c r="X86" s="845"/>
      <c r="Y86" s="845"/>
      <c r="Z86" s="846"/>
      <c r="AA86" s="847"/>
      <c r="AB86" s="848"/>
      <c r="AC86" s="849"/>
      <c r="AD86" s="846"/>
      <c r="AE86" s="849"/>
      <c r="AF86" s="848"/>
      <c r="AG86" s="849"/>
      <c r="AH86" s="850"/>
      <c r="AI86" s="851"/>
      <c r="AJ86" s="852"/>
      <c r="AK86" s="853"/>
      <c r="AL86" s="845"/>
      <c r="AM86" s="851"/>
      <c r="AN86" s="853"/>
      <c r="AO86" s="854"/>
      <c r="AP86" s="854"/>
      <c r="AQ86" s="851"/>
      <c r="AR86" s="852"/>
      <c r="AS86" s="854"/>
      <c r="AT86" s="855"/>
      <c r="AU86" s="855"/>
      <c r="AV86" s="856"/>
      <c r="AW86" s="290"/>
      <c r="AX86" s="290"/>
      <c r="AY86" s="290"/>
      <c r="AZ86" s="291"/>
      <c r="BA86" s="292"/>
      <c r="BB86" s="290"/>
      <c r="BC86" s="290"/>
      <c r="BD86" s="290"/>
      <c r="BE86" s="293"/>
      <c r="BF86" s="857"/>
      <c r="BG86" s="857"/>
      <c r="BH86" s="857"/>
      <c r="BI86" s="858"/>
      <c r="BJ86" s="160"/>
    </row>
    <row r="87" spans="1:63" ht="20.25" customHeight="1" x14ac:dyDescent="0.25">
      <c r="A87" s="356" t="s">
        <v>156</v>
      </c>
      <c r="B87" s="830" t="s">
        <v>161</v>
      </c>
      <c r="C87" s="358" t="s">
        <v>71</v>
      </c>
      <c r="D87" s="859"/>
      <c r="E87" s="860">
        <v>2</v>
      </c>
      <c r="F87" s="861"/>
      <c r="G87" s="861">
        <v>2</v>
      </c>
      <c r="H87" s="862"/>
      <c r="I87" s="863">
        <v>2</v>
      </c>
      <c r="J87" s="864"/>
      <c r="K87" s="861">
        <v>2</v>
      </c>
      <c r="L87" s="861"/>
      <c r="M87" s="865">
        <v>2</v>
      </c>
      <c r="N87" s="866"/>
      <c r="O87" s="867">
        <v>2</v>
      </c>
      <c r="P87" s="867"/>
      <c r="Q87" s="865">
        <v>2</v>
      </c>
      <c r="R87" s="866"/>
      <c r="S87" s="867">
        <v>2</v>
      </c>
      <c r="T87" s="867"/>
      <c r="U87" s="868"/>
      <c r="V87" s="843"/>
      <c r="W87" s="869"/>
      <c r="X87" s="870">
        <v>4</v>
      </c>
      <c r="Y87" s="870">
        <v>2</v>
      </c>
      <c r="Z87" s="871">
        <v>2</v>
      </c>
      <c r="AA87" s="872"/>
      <c r="AB87" s="873"/>
      <c r="AC87" s="874"/>
      <c r="AD87" s="871"/>
      <c r="AE87" s="874">
        <v>2</v>
      </c>
      <c r="AF87" s="875">
        <v>2</v>
      </c>
      <c r="AG87" s="876">
        <v>2</v>
      </c>
      <c r="AH87" s="877">
        <v>4</v>
      </c>
      <c r="AI87" s="878">
        <v>2</v>
      </c>
      <c r="AJ87" s="879">
        <v>2</v>
      </c>
      <c r="AK87" s="876">
        <v>4</v>
      </c>
      <c r="AL87" s="877">
        <v>2</v>
      </c>
      <c r="AM87" s="878">
        <v>2</v>
      </c>
      <c r="AN87" s="876">
        <v>4</v>
      </c>
      <c r="AO87" s="880">
        <v>2</v>
      </c>
      <c r="AP87" s="880">
        <v>2</v>
      </c>
      <c r="AQ87" s="881">
        <v>2</v>
      </c>
      <c r="AR87" s="882">
        <v>2</v>
      </c>
      <c r="AS87" s="873"/>
      <c r="AT87" s="855"/>
      <c r="AU87" s="855"/>
      <c r="AV87" s="883"/>
      <c r="AW87" s="397"/>
      <c r="AX87" s="397"/>
      <c r="AY87" s="397"/>
      <c r="AZ87" s="398"/>
      <c r="BA87" s="399"/>
      <c r="BB87" s="397"/>
      <c r="BC87" s="397"/>
      <c r="BD87" s="397"/>
      <c r="BE87" s="400"/>
      <c r="BF87" s="295">
        <f t="shared" ref="BF87:BF104" si="9">SUM(E87:V87)</f>
        <v>16</v>
      </c>
      <c r="BG87" s="295">
        <f>SUM(X87:AU87)</f>
        <v>42</v>
      </c>
      <c r="BH87" s="295">
        <f>BF87+BG87</f>
        <v>58</v>
      </c>
      <c r="BI87" s="159"/>
      <c r="BJ87" s="160" t="str">
        <f>IF(BH87=48, "+", "-")</f>
        <v>-</v>
      </c>
    </row>
    <row r="88" spans="1:63" ht="27" customHeight="1" x14ac:dyDescent="0.2">
      <c r="A88" s="401"/>
      <c r="B88" s="884" t="s">
        <v>82</v>
      </c>
      <c r="C88" s="480" t="s">
        <v>83</v>
      </c>
      <c r="D88" s="885"/>
      <c r="E88" s="886"/>
      <c r="F88" s="887"/>
      <c r="G88" s="887"/>
      <c r="H88" s="888"/>
      <c r="I88" s="889"/>
      <c r="J88" s="890"/>
      <c r="K88" s="887"/>
      <c r="L88" s="891"/>
      <c r="M88" s="892"/>
      <c r="N88" s="893"/>
      <c r="O88" s="891"/>
      <c r="P88" s="891"/>
      <c r="Q88" s="892"/>
      <c r="R88" s="893"/>
      <c r="S88" s="891"/>
      <c r="T88" s="891"/>
      <c r="U88" s="891"/>
      <c r="V88" s="894"/>
      <c r="W88" s="895"/>
      <c r="X88" s="896"/>
      <c r="Y88" s="896"/>
      <c r="Z88" s="897"/>
      <c r="AA88" s="898"/>
      <c r="AB88" s="896"/>
      <c r="AC88" s="896"/>
      <c r="AD88" s="897"/>
      <c r="AE88" s="898"/>
      <c r="AF88" s="896"/>
      <c r="AG88" s="896"/>
      <c r="AH88" s="899"/>
      <c r="AI88" s="900"/>
      <c r="AJ88" s="901"/>
      <c r="AK88" s="899"/>
      <c r="AL88" s="896"/>
      <c r="AM88" s="900"/>
      <c r="AN88" s="901"/>
      <c r="AO88" s="899"/>
      <c r="AP88" s="899"/>
      <c r="AQ88" s="900"/>
      <c r="AR88" s="902"/>
      <c r="AS88" s="903"/>
      <c r="AT88" s="904"/>
      <c r="AU88" s="904"/>
      <c r="AV88" s="905"/>
      <c r="AW88" s="409"/>
      <c r="AX88" s="409"/>
      <c r="AY88" s="409"/>
      <c r="AZ88" s="668"/>
      <c r="BA88" s="669"/>
      <c r="BB88" s="409"/>
      <c r="BC88" s="409"/>
      <c r="BD88" s="409"/>
      <c r="BE88" s="403"/>
      <c r="BF88" s="906">
        <f t="shared" si="9"/>
        <v>0</v>
      </c>
      <c r="BG88" s="907">
        <f>SUM(X88:AV88)</f>
        <v>0</v>
      </c>
      <c r="BH88" s="908"/>
      <c r="BI88" s="434"/>
    </row>
    <row r="89" spans="1:63" ht="24" customHeight="1" x14ac:dyDescent="0.2">
      <c r="A89" s="909" t="s">
        <v>162</v>
      </c>
      <c r="B89" s="910" t="s">
        <v>163</v>
      </c>
      <c r="C89" s="163" t="s">
        <v>164</v>
      </c>
      <c r="D89" s="164"/>
      <c r="E89" s="671"/>
      <c r="F89" s="672"/>
      <c r="G89" s="672"/>
      <c r="H89" s="673"/>
      <c r="I89" s="674"/>
      <c r="J89" s="675"/>
      <c r="K89" s="672"/>
      <c r="L89" s="672"/>
      <c r="M89" s="676"/>
      <c r="N89" s="677"/>
      <c r="O89" s="678"/>
      <c r="P89" s="678"/>
      <c r="Q89" s="676"/>
      <c r="R89" s="677"/>
      <c r="S89" s="678"/>
      <c r="T89" s="678"/>
      <c r="U89" s="678"/>
      <c r="V89" s="911"/>
      <c r="W89" s="912"/>
      <c r="X89" s="913">
        <v>2</v>
      </c>
      <c r="Y89" s="914">
        <v>2</v>
      </c>
      <c r="Z89" s="915">
        <v>2</v>
      </c>
      <c r="AA89" s="916"/>
      <c r="AB89" s="914"/>
      <c r="AC89" s="914"/>
      <c r="AD89" s="915"/>
      <c r="AE89" s="916">
        <v>2</v>
      </c>
      <c r="AF89" s="914">
        <v>2</v>
      </c>
      <c r="AG89" s="914"/>
      <c r="AH89" s="917">
        <v>2</v>
      </c>
      <c r="AI89" s="918">
        <v>2</v>
      </c>
      <c r="AJ89" s="919"/>
      <c r="AK89" s="917">
        <v>2</v>
      </c>
      <c r="AL89" s="914">
        <v>2</v>
      </c>
      <c r="AM89" s="918"/>
      <c r="AN89" s="919">
        <v>2</v>
      </c>
      <c r="AO89" s="917">
        <v>2</v>
      </c>
      <c r="AP89" s="917"/>
      <c r="AQ89" s="918">
        <v>2</v>
      </c>
      <c r="AR89" s="920">
        <v>2</v>
      </c>
      <c r="AS89" s="921">
        <v>2</v>
      </c>
      <c r="AT89" s="922"/>
      <c r="AU89" s="922"/>
      <c r="AV89" s="923"/>
      <c r="AW89" s="290"/>
      <c r="AX89" s="290"/>
      <c r="AY89" s="290"/>
      <c r="AZ89" s="291"/>
      <c r="BA89" s="292"/>
      <c r="BB89" s="290"/>
      <c r="BC89" s="290"/>
      <c r="BD89" s="290"/>
      <c r="BE89" s="293"/>
      <c r="BF89" s="195">
        <f t="shared" si="9"/>
        <v>0</v>
      </c>
      <c r="BG89" s="195">
        <f>SUM(X89:AU89)</f>
        <v>28</v>
      </c>
      <c r="BH89" s="924">
        <f>BF89+BG89</f>
        <v>28</v>
      </c>
      <c r="BI89" s="434"/>
      <c r="BJ89" s="160" t="str">
        <f>IF(BH89=66, "+", "-")</f>
        <v>-</v>
      </c>
      <c r="BK89" s="11">
        <f>SUM(E89:Q89)</f>
        <v>0</v>
      </c>
    </row>
    <row r="90" spans="1:63" ht="30" customHeight="1" x14ac:dyDescent="0.2">
      <c r="A90" s="925" t="s">
        <v>165</v>
      </c>
      <c r="B90" s="910" t="s">
        <v>88</v>
      </c>
      <c r="C90" s="926" t="s">
        <v>89</v>
      </c>
      <c r="D90" s="694"/>
      <c r="E90" s="671">
        <v>2</v>
      </c>
      <c r="F90" s="672">
        <v>2</v>
      </c>
      <c r="G90" s="672"/>
      <c r="H90" s="673">
        <v>2</v>
      </c>
      <c r="I90" s="674"/>
      <c r="J90" s="675">
        <v>2</v>
      </c>
      <c r="K90" s="672"/>
      <c r="L90" s="672">
        <v>2</v>
      </c>
      <c r="M90" s="676"/>
      <c r="N90" s="677">
        <v>2</v>
      </c>
      <c r="O90" s="678"/>
      <c r="P90" s="678">
        <v>2</v>
      </c>
      <c r="Q90" s="676"/>
      <c r="R90" s="677">
        <v>2</v>
      </c>
      <c r="S90" s="678"/>
      <c r="T90" s="678"/>
      <c r="U90" s="678"/>
      <c r="V90" s="911"/>
      <c r="W90" s="912"/>
      <c r="X90" s="927">
        <v>4</v>
      </c>
      <c r="Y90" s="928">
        <v>2</v>
      </c>
      <c r="Z90" s="929">
        <v>2</v>
      </c>
      <c r="AA90" s="930"/>
      <c r="AB90" s="928"/>
      <c r="AC90" s="928"/>
      <c r="AD90" s="929"/>
      <c r="AE90" s="930">
        <v>2</v>
      </c>
      <c r="AF90" s="928">
        <v>2</v>
      </c>
      <c r="AG90" s="928">
        <v>2</v>
      </c>
      <c r="AH90" s="931">
        <v>2</v>
      </c>
      <c r="AI90" s="932"/>
      <c r="AJ90" s="933">
        <v>2</v>
      </c>
      <c r="AK90" s="931">
        <v>2</v>
      </c>
      <c r="AL90" s="928"/>
      <c r="AM90" s="932">
        <v>2</v>
      </c>
      <c r="AN90" s="933"/>
      <c r="AO90" s="931"/>
      <c r="AP90" s="931"/>
      <c r="AQ90" s="932"/>
      <c r="AR90" s="934"/>
      <c r="AS90" s="935"/>
      <c r="AT90" s="936"/>
      <c r="AU90" s="936"/>
      <c r="AV90" s="856"/>
      <c r="AW90" s="290"/>
      <c r="AX90" s="290"/>
      <c r="AY90" s="290"/>
      <c r="AZ90" s="291"/>
      <c r="BA90" s="292"/>
      <c r="BB90" s="290"/>
      <c r="BC90" s="290"/>
      <c r="BD90" s="290"/>
      <c r="BE90" s="293"/>
      <c r="BF90" s="195">
        <f t="shared" si="9"/>
        <v>16</v>
      </c>
      <c r="BG90" s="195">
        <f>SUM(X90:AU90)</f>
        <v>22</v>
      </c>
      <c r="BH90" s="804"/>
      <c r="BI90" s="434"/>
      <c r="BJ90" s="160"/>
    </row>
    <row r="91" spans="1:63" ht="18" customHeight="1" x14ac:dyDescent="0.2">
      <c r="A91" s="457" t="s">
        <v>166</v>
      </c>
      <c r="B91" s="718" t="s">
        <v>167</v>
      </c>
      <c r="C91" s="459" t="s">
        <v>52</v>
      </c>
      <c r="D91" s="694"/>
      <c r="E91" s="671">
        <v>2</v>
      </c>
      <c r="F91" s="672">
        <v>2</v>
      </c>
      <c r="G91" s="672">
        <v>2</v>
      </c>
      <c r="H91" s="673">
        <v>2</v>
      </c>
      <c r="I91" s="674">
        <v>2</v>
      </c>
      <c r="J91" s="675"/>
      <c r="K91" s="672">
        <v>2</v>
      </c>
      <c r="L91" s="678">
        <v>2</v>
      </c>
      <c r="M91" s="676">
        <v>2</v>
      </c>
      <c r="N91" s="677">
        <v>2</v>
      </c>
      <c r="O91" s="678">
        <v>2</v>
      </c>
      <c r="P91" s="678">
        <v>2</v>
      </c>
      <c r="Q91" s="676"/>
      <c r="R91" s="677">
        <v>2</v>
      </c>
      <c r="S91" s="678">
        <v>2</v>
      </c>
      <c r="T91" s="678">
        <v>2</v>
      </c>
      <c r="U91" s="678">
        <v>2</v>
      </c>
      <c r="V91" s="937"/>
      <c r="W91" s="819"/>
      <c r="X91" s="938"/>
      <c r="Y91" s="939"/>
      <c r="Z91" s="940"/>
      <c r="AA91" s="941"/>
      <c r="AB91" s="939"/>
      <c r="AC91" s="939"/>
      <c r="AD91" s="940"/>
      <c r="AE91" s="941"/>
      <c r="AF91" s="939"/>
      <c r="AG91" s="939"/>
      <c r="AH91" s="942"/>
      <c r="AI91" s="943"/>
      <c r="AJ91" s="944"/>
      <c r="AK91" s="942">
        <v>2</v>
      </c>
      <c r="AL91" s="939"/>
      <c r="AM91" s="943">
        <v>2</v>
      </c>
      <c r="AN91" s="944"/>
      <c r="AO91" s="942">
        <v>2</v>
      </c>
      <c r="AP91" s="942"/>
      <c r="AQ91" s="943">
        <v>2</v>
      </c>
      <c r="AR91" s="945"/>
      <c r="AS91" s="946">
        <v>2</v>
      </c>
      <c r="AT91" s="936"/>
      <c r="AU91" s="936"/>
      <c r="AV91" s="856"/>
      <c r="AW91" s="290"/>
      <c r="AX91" s="290"/>
      <c r="AY91" s="290"/>
      <c r="AZ91" s="291"/>
      <c r="BA91" s="292"/>
      <c r="BB91" s="290"/>
      <c r="BC91" s="290"/>
      <c r="BD91" s="290"/>
      <c r="BE91" s="293"/>
      <c r="BF91" s="654">
        <f t="shared" si="9"/>
        <v>30</v>
      </c>
      <c r="BG91" s="654">
        <f>SUM(X91:AU91)</f>
        <v>10</v>
      </c>
      <c r="BH91" s="947">
        <f>BF91+BG91</f>
        <v>40</v>
      </c>
      <c r="BI91" s="434"/>
      <c r="BJ91" s="160" t="str">
        <f>IF(BH91=40, "+", "-")</f>
        <v>+</v>
      </c>
    </row>
    <row r="92" spans="1:63" ht="15.75" customHeight="1" x14ac:dyDescent="0.2">
      <c r="A92" s="948"/>
      <c r="B92" s="884" t="s">
        <v>126</v>
      </c>
      <c r="C92" s="480" t="s">
        <v>91</v>
      </c>
      <c r="D92" s="885"/>
      <c r="E92" s="886"/>
      <c r="F92" s="887"/>
      <c r="G92" s="887"/>
      <c r="H92" s="887"/>
      <c r="I92" s="889"/>
      <c r="J92" s="890"/>
      <c r="K92" s="887"/>
      <c r="L92" s="891"/>
      <c r="M92" s="892"/>
      <c r="N92" s="893"/>
      <c r="O92" s="891"/>
      <c r="P92" s="891"/>
      <c r="Q92" s="892"/>
      <c r="R92" s="893"/>
      <c r="S92" s="891"/>
      <c r="T92" s="891"/>
      <c r="U92" s="891"/>
      <c r="V92" s="894"/>
      <c r="W92" s="895"/>
      <c r="X92" s="896"/>
      <c r="Y92" s="896"/>
      <c r="Z92" s="897"/>
      <c r="AA92" s="898"/>
      <c r="AB92" s="896"/>
      <c r="AC92" s="896"/>
      <c r="AD92" s="897"/>
      <c r="AE92" s="898"/>
      <c r="AF92" s="896"/>
      <c r="AG92" s="896"/>
      <c r="AH92" s="899"/>
      <c r="AI92" s="900"/>
      <c r="AJ92" s="901"/>
      <c r="AK92" s="899"/>
      <c r="AL92" s="896"/>
      <c r="AM92" s="900"/>
      <c r="AN92" s="901"/>
      <c r="AO92" s="899"/>
      <c r="AP92" s="899"/>
      <c r="AQ92" s="900"/>
      <c r="AR92" s="901"/>
      <c r="AS92" s="899"/>
      <c r="AT92" s="904"/>
      <c r="AU92" s="904"/>
      <c r="AV92" s="905"/>
      <c r="AW92" s="409"/>
      <c r="AX92" s="409"/>
      <c r="AY92" s="409"/>
      <c r="AZ92" s="668"/>
      <c r="BA92" s="669"/>
      <c r="BB92" s="409"/>
      <c r="BC92" s="409"/>
      <c r="BD92" s="409"/>
      <c r="BE92" s="403"/>
      <c r="BF92" s="906">
        <f t="shared" si="9"/>
        <v>0</v>
      </c>
      <c r="BG92" s="906">
        <f>SUM(X92:AV92)</f>
        <v>0</v>
      </c>
      <c r="BH92" s="908"/>
      <c r="BI92" s="434"/>
      <c r="BJ92" s="160"/>
    </row>
    <row r="93" spans="1:63" ht="57" customHeight="1" x14ac:dyDescent="0.2">
      <c r="A93" s="708"/>
      <c r="B93" s="709" t="s">
        <v>127</v>
      </c>
      <c r="C93" s="565" t="s">
        <v>128</v>
      </c>
      <c r="D93" s="192"/>
      <c r="E93" s="528"/>
      <c r="F93" s="712"/>
      <c r="G93" s="712"/>
      <c r="H93" s="712"/>
      <c r="I93" s="716"/>
      <c r="J93" s="711"/>
      <c r="K93" s="712"/>
      <c r="L93" s="713"/>
      <c r="M93" s="714"/>
      <c r="N93" s="715"/>
      <c r="O93" s="713"/>
      <c r="P93" s="713"/>
      <c r="Q93" s="714"/>
      <c r="R93" s="715"/>
      <c r="S93" s="713"/>
      <c r="T93" s="713"/>
      <c r="U93" s="713"/>
      <c r="V93" s="818"/>
      <c r="W93" s="819"/>
      <c r="X93" s="949"/>
      <c r="Y93" s="949"/>
      <c r="Z93" s="950"/>
      <c r="AA93" s="951"/>
      <c r="AB93" s="949"/>
      <c r="AC93" s="949"/>
      <c r="AD93" s="950"/>
      <c r="AE93" s="951"/>
      <c r="AF93" s="949"/>
      <c r="AG93" s="949"/>
      <c r="AH93" s="952"/>
      <c r="AI93" s="953"/>
      <c r="AJ93" s="954"/>
      <c r="AK93" s="952"/>
      <c r="AL93" s="949"/>
      <c r="AM93" s="953"/>
      <c r="AN93" s="954"/>
      <c r="AO93" s="952"/>
      <c r="AP93" s="952"/>
      <c r="AQ93" s="953"/>
      <c r="AR93" s="954"/>
      <c r="AS93" s="952"/>
      <c r="AT93" s="922"/>
      <c r="AU93" s="922"/>
      <c r="AV93" s="923"/>
      <c r="AW93" s="290"/>
      <c r="AX93" s="290"/>
      <c r="AY93" s="290"/>
      <c r="AZ93" s="291"/>
      <c r="BA93" s="292"/>
      <c r="BB93" s="290"/>
      <c r="BC93" s="290"/>
      <c r="BD93" s="290"/>
      <c r="BE93" s="293"/>
      <c r="BF93" s="586">
        <f t="shared" si="9"/>
        <v>0</v>
      </c>
      <c r="BG93" s="586">
        <f>SUM(X93:AV93)</f>
        <v>0</v>
      </c>
      <c r="BH93" s="717"/>
      <c r="BI93" s="434"/>
      <c r="BJ93" s="160"/>
    </row>
    <row r="94" spans="1:63" ht="29.25" customHeight="1" x14ac:dyDescent="0.2">
      <c r="A94" s="457" t="s">
        <v>168</v>
      </c>
      <c r="B94" s="718" t="s">
        <v>132</v>
      </c>
      <c r="C94" s="459" t="s">
        <v>110</v>
      </c>
      <c r="D94" s="164"/>
      <c r="E94" s="955">
        <v>4</v>
      </c>
      <c r="F94" s="672">
        <v>6</v>
      </c>
      <c r="G94" s="672">
        <v>4</v>
      </c>
      <c r="H94" s="956">
        <v>4</v>
      </c>
      <c r="I94" s="674">
        <v>4</v>
      </c>
      <c r="J94" s="675">
        <v>4</v>
      </c>
      <c r="K94" s="672">
        <v>4</v>
      </c>
      <c r="L94" s="678">
        <v>4</v>
      </c>
      <c r="M94" s="676">
        <v>4</v>
      </c>
      <c r="N94" s="677">
        <v>4</v>
      </c>
      <c r="O94" s="678">
        <v>4</v>
      </c>
      <c r="P94" s="678">
        <v>4</v>
      </c>
      <c r="Q94" s="676">
        <v>4</v>
      </c>
      <c r="R94" s="677">
        <v>4</v>
      </c>
      <c r="S94" s="678">
        <v>4</v>
      </c>
      <c r="T94" s="678">
        <v>2</v>
      </c>
      <c r="U94" s="678"/>
      <c r="V94" s="818"/>
      <c r="W94" s="819"/>
      <c r="X94" s="957">
        <v>4</v>
      </c>
      <c r="Y94" s="958">
        <v>6</v>
      </c>
      <c r="Z94" s="959">
        <v>4</v>
      </c>
      <c r="AA94" s="960"/>
      <c r="AB94" s="958"/>
      <c r="AC94" s="958"/>
      <c r="AD94" s="959"/>
      <c r="AE94" s="960">
        <v>4</v>
      </c>
      <c r="AF94" s="958">
        <v>4</v>
      </c>
      <c r="AG94" s="958">
        <v>4</v>
      </c>
      <c r="AH94" s="961">
        <v>2</v>
      </c>
      <c r="AI94" s="962">
        <v>4</v>
      </c>
      <c r="AJ94" s="963">
        <v>4</v>
      </c>
      <c r="AK94" s="961">
        <v>2</v>
      </c>
      <c r="AL94" s="958">
        <v>4</v>
      </c>
      <c r="AM94" s="964">
        <v>2</v>
      </c>
      <c r="AN94" s="965">
        <v>4</v>
      </c>
      <c r="AO94" s="966">
        <v>2</v>
      </c>
      <c r="AP94" s="966">
        <v>6</v>
      </c>
      <c r="AQ94" s="964"/>
      <c r="AR94" s="965"/>
      <c r="AS94" s="946"/>
      <c r="AT94" s="967"/>
      <c r="AU94" s="967"/>
      <c r="AV94" s="838"/>
      <c r="AW94" s="290"/>
      <c r="AX94" s="290"/>
      <c r="AY94" s="290"/>
      <c r="AZ94" s="291"/>
      <c r="BA94" s="292"/>
      <c r="BB94" s="290"/>
      <c r="BC94" s="290"/>
      <c r="BD94" s="290"/>
      <c r="BE94" s="293"/>
      <c r="BF94" s="227">
        <f t="shared" si="9"/>
        <v>64</v>
      </c>
      <c r="BG94" s="227">
        <f>SUM(X94:AU94)</f>
        <v>56</v>
      </c>
      <c r="BH94" s="552">
        <f>BF94+BG94</f>
        <v>120</v>
      </c>
      <c r="BI94" s="434"/>
      <c r="BJ94" s="160" t="str">
        <f>IF(BH94=120, "+", "-")</f>
        <v>+</v>
      </c>
      <c r="BK94" s="11">
        <f>SUM(O94:R94)</f>
        <v>16</v>
      </c>
    </row>
    <row r="95" spans="1:63" ht="24" customHeight="1" x14ac:dyDescent="0.25">
      <c r="A95" s="249" t="s">
        <v>169</v>
      </c>
      <c r="B95" s="718" t="s">
        <v>132</v>
      </c>
      <c r="C95" s="198" t="s">
        <v>130</v>
      </c>
      <c r="D95" s="164"/>
      <c r="E95" s="604">
        <v>8</v>
      </c>
      <c r="F95" s="255">
        <v>4</v>
      </c>
      <c r="G95" s="255">
        <v>4</v>
      </c>
      <c r="H95" s="255">
        <v>4</v>
      </c>
      <c r="I95" s="391">
        <v>4</v>
      </c>
      <c r="J95" s="392">
        <v>4</v>
      </c>
      <c r="K95" s="390">
        <v>4</v>
      </c>
      <c r="L95" s="390">
        <v>4</v>
      </c>
      <c r="M95" s="387">
        <v>4</v>
      </c>
      <c r="N95" s="388">
        <v>4</v>
      </c>
      <c r="O95" s="389">
        <v>4</v>
      </c>
      <c r="P95" s="389">
        <v>4</v>
      </c>
      <c r="Q95" s="387">
        <v>4</v>
      </c>
      <c r="R95" s="388">
        <v>4</v>
      </c>
      <c r="S95" s="389">
        <v>4</v>
      </c>
      <c r="T95" s="389">
        <v>4</v>
      </c>
      <c r="U95" s="180">
        <v>4</v>
      </c>
      <c r="V95" s="818"/>
      <c r="W95" s="819"/>
      <c r="X95" s="957">
        <v>4</v>
      </c>
      <c r="Y95" s="958">
        <v>4</v>
      </c>
      <c r="Z95" s="959">
        <v>4</v>
      </c>
      <c r="AA95" s="960"/>
      <c r="AB95" s="958"/>
      <c r="AC95" s="958"/>
      <c r="AD95" s="959"/>
      <c r="AE95" s="960">
        <v>4</v>
      </c>
      <c r="AF95" s="958">
        <v>2</v>
      </c>
      <c r="AG95" s="958">
        <v>4</v>
      </c>
      <c r="AH95" s="961">
        <v>2</v>
      </c>
      <c r="AI95" s="962">
        <v>2</v>
      </c>
      <c r="AJ95" s="965">
        <v>4</v>
      </c>
      <c r="AK95" s="966">
        <v>4</v>
      </c>
      <c r="AL95" s="958">
        <v>2</v>
      </c>
      <c r="AM95" s="962">
        <v>4</v>
      </c>
      <c r="AN95" s="965">
        <v>2</v>
      </c>
      <c r="AO95" s="966">
        <v>4</v>
      </c>
      <c r="AP95" s="966">
        <v>2</v>
      </c>
      <c r="AQ95" s="964">
        <v>6</v>
      </c>
      <c r="AR95" s="965"/>
      <c r="AS95" s="966"/>
      <c r="AT95" s="968"/>
      <c r="AU95" s="968"/>
      <c r="AV95" s="969"/>
      <c r="AW95" s="290"/>
      <c r="AX95" s="290"/>
      <c r="AY95" s="290"/>
      <c r="AZ95" s="291"/>
      <c r="BA95" s="292"/>
      <c r="BB95" s="290"/>
      <c r="BC95" s="290"/>
      <c r="BD95" s="290"/>
      <c r="BE95" s="293"/>
      <c r="BF95" s="227">
        <f t="shared" si="9"/>
        <v>72</v>
      </c>
      <c r="BG95" s="227">
        <f>SUM(X95:AU95)</f>
        <v>54</v>
      </c>
      <c r="BH95" s="552">
        <f>BF95+BG95</f>
        <v>126</v>
      </c>
      <c r="BI95" s="434"/>
      <c r="BJ95" s="160" t="str">
        <f>IF(BH95=126, "+", "-")</f>
        <v>+</v>
      </c>
    </row>
    <row r="96" spans="1:63" ht="29.25" customHeight="1" x14ac:dyDescent="0.25">
      <c r="A96" s="249" t="s">
        <v>170</v>
      </c>
      <c r="B96" s="718" t="s">
        <v>171</v>
      </c>
      <c r="C96" s="198" t="s">
        <v>133</v>
      </c>
      <c r="D96" s="164"/>
      <c r="E96" s="604">
        <v>4</v>
      </c>
      <c r="F96" s="255">
        <v>4</v>
      </c>
      <c r="G96" s="255">
        <v>4</v>
      </c>
      <c r="H96" s="603">
        <v>2</v>
      </c>
      <c r="I96" s="253">
        <v>2</v>
      </c>
      <c r="J96" s="254">
        <v>4</v>
      </c>
      <c r="K96" s="255">
        <v>2</v>
      </c>
      <c r="L96" s="255">
        <v>2</v>
      </c>
      <c r="M96" s="258">
        <v>2</v>
      </c>
      <c r="N96" s="259">
        <v>4</v>
      </c>
      <c r="O96" s="260">
        <v>2</v>
      </c>
      <c r="P96" s="260">
        <v>2</v>
      </c>
      <c r="Q96" s="258">
        <v>4</v>
      </c>
      <c r="R96" s="259">
        <v>2</v>
      </c>
      <c r="S96" s="260">
        <v>4</v>
      </c>
      <c r="T96" s="260">
        <v>4</v>
      </c>
      <c r="U96" s="260">
        <v>2</v>
      </c>
      <c r="V96" s="818"/>
      <c r="W96" s="819"/>
      <c r="X96" s="680"/>
      <c r="Y96" s="678"/>
      <c r="Z96" s="676"/>
      <c r="AA96" s="677"/>
      <c r="AB96" s="678"/>
      <c r="AC96" s="678"/>
      <c r="AD96" s="676"/>
      <c r="AE96" s="677"/>
      <c r="AF96" s="678">
        <v>2</v>
      </c>
      <c r="AG96" s="970">
        <v>4</v>
      </c>
      <c r="AH96" s="971">
        <v>2</v>
      </c>
      <c r="AI96" s="972">
        <v>4</v>
      </c>
      <c r="AJ96" s="719">
        <v>4</v>
      </c>
      <c r="AK96" s="971">
        <v>4</v>
      </c>
      <c r="AL96" s="970">
        <v>4</v>
      </c>
      <c r="AM96" s="972">
        <v>4</v>
      </c>
      <c r="AN96" s="973">
        <v>4</v>
      </c>
      <c r="AO96" s="974">
        <v>4</v>
      </c>
      <c r="AP96" s="974">
        <v>4</v>
      </c>
      <c r="AQ96" s="975">
        <v>4</v>
      </c>
      <c r="AR96" s="976">
        <v>6</v>
      </c>
      <c r="AS96" s="974"/>
      <c r="AT96" s="977"/>
      <c r="AU96" s="968"/>
      <c r="AV96" s="969"/>
      <c r="AW96" s="290"/>
      <c r="AX96" s="290"/>
      <c r="AY96" s="290"/>
      <c r="AZ96" s="291"/>
      <c r="BA96" s="292"/>
      <c r="BB96" s="290"/>
      <c r="BC96" s="290"/>
      <c r="BD96" s="290"/>
      <c r="BE96" s="293"/>
      <c r="BF96" s="227">
        <f t="shared" si="9"/>
        <v>50</v>
      </c>
      <c r="BG96" s="227">
        <f>SUM(X96:AU96)</f>
        <v>50</v>
      </c>
      <c r="BH96" s="552">
        <f>BF96+BG96</f>
        <v>100</v>
      </c>
      <c r="BI96" s="434"/>
      <c r="BJ96" s="160" t="str">
        <f>IF(BH96=100, "+", "-")</f>
        <v>+</v>
      </c>
    </row>
    <row r="97" spans="1:63" ht="39" customHeight="1" x14ac:dyDescent="0.2">
      <c r="A97" s="249" t="s">
        <v>84</v>
      </c>
      <c r="B97" s="718" t="s">
        <v>135</v>
      </c>
      <c r="C97" s="720" t="s">
        <v>98</v>
      </c>
      <c r="D97" s="164"/>
      <c r="E97" s="978"/>
      <c r="F97" s="728"/>
      <c r="G97" s="748">
        <v>2</v>
      </c>
      <c r="H97" s="956">
        <v>2</v>
      </c>
      <c r="I97" s="749">
        <v>2</v>
      </c>
      <c r="J97" s="750">
        <v>2</v>
      </c>
      <c r="K97" s="748">
        <v>2</v>
      </c>
      <c r="L97" s="721">
        <v>2</v>
      </c>
      <c r="M97" s="722">
        <v>2</v>
      </c>
      <c r="N97" s="723">
        <v>2</v>
      </c>
      <c r="O97" s="721">
        <v>2</v>
      </c>
      <c r="P97" s="721">
        <v>2</v>
      </c>
      <c r="Q97" s="722">
        <v>2</v>
      </c>
      <c r="R97" s="723">
        <v>2</v>
      </c>
      <c r="S97" s="721">
        <v>2</v>
      </c>
      <c r="T97" s="721">
        <v>4</v>
      </c>
      <c r="U97" s="721">
        <v>6</v>
      </c>
      <c r="V97" s="979"/>
      <c r="W97" s="819"/>
      <c r="X97" s="679"/>
      <c r="Y97" s="677"/>
      <c r="Z97" s="677"/>
      <c r="AA97" s="677"/>
      <c r="AB97" s="678"/>
      <c r="AC97" s="678"/>
      <c r="AD97" s="676"/>
      <c r="AE97" s="678"/>
      <c r="AF97" s="678"/>
      <c r="AG97" s="970"/>
      <c r="AH97" s="970"/>
      <c r="AI97" s="970"/>
      <c r="AJ97" s="719"/>
      <c r="AK97" s="971"/>
      <c r="AL97" s="970"/>
      <c r="AM97" s="972"/>
      <c r="AN97" s="980"/>
      <c r="AO97" s="974"/>
      <c r="AP97" s="971"/>
      <c r="AQ97" s="972"/>
      <c r="AR97" s="719"/>
      <c r="AS97" s="782"/>
      <c r="AT97" s="967"/>
      <c r="AU97" s="967"/>
      <c r="AV97" s="838"/>
      <c r="AW97" s="189"/>
      <c r="AX97" s="189"/>
      <c r="AY97" s="189"/>
      <c r="AZ97" s="190"/>
      <c r="BA97" s="191"/>
      <c r="BB97" s="189"/>
      <c r="BC97" s="189"/>
      <c r="BD97" s="189"/>
      <c r="BE97" s="192"/>
      <c r="BF97" s="227">
        <f t="shared" si="9"/>
        <v>36</v>
      </c>
      <c r="BG97" s="227">
        <f>SUM(X97:AU97)</f>
        <v>0</v>
      </c>
      <c r="BH97" s="552">
        <f>BF97+BG97</f>
        <v>36</v>
      </c>
      <c r="BI97" s="434"/>
      <c r="BJ97" s="160" t="str">
        <f>IF(BH97=36, "+", "-")</f>
        <v>+</v>
      </c>
    </row>
    <row r="98" spans="1:63" ht="22.5" customHeight="1" x14ac:dyDescent="0.2">
      <c r="A98" s="981" t="s">
        <v>136</v>
      </c>
      <c r="B98" s="982" t="s">
        <v>137</v>
      </c>
      <c r="C98" s="983" t="s">
        <v>138</v>
      </c>
      <c r="D98" s="984"/>
      <c r="E98" s="792"/>
      <c r="F98" s="793"/>
      <c r="G98" s="793"/>
      <c r="H98" s="793"/>
      <c r="I98" s="794"/>
      <c r="J98" s="795"/>
      <c r="K98" s="793"/>
      <c r="L98" s="796"/>
      <c r="M98" s="797"/>
      <c r="N98" s="798"/>
      <c r="O98" s="796"/>
      <c r="P98" s="796"/>
      <c r="Q98" s="797"/>
      <c r="R98" s="798"/>
      <c r="S98" s="796"/>
      <c r="T98" s="796"/>
      <c r="U98" s="796"/>
      <c r="V98" s="985"/>
      <c r="W98" s="986"/>
      <c r="X98" s="801"/>
      <c r="Y98" s="796"/>
      <c r="Z98" s="797"/>
      <c r="AA98" s="797"/>
      <c r="AB98" s="797"/>
      <c r="AC98" s="987">
        <v>36</v>
      </c>
      <c r="AD98" s="987">
        <v>36</v>
      </c>
      <c r="AE98" s="797"/>
      <c r="AF98" s="796"/>
      <c r="AG98" s="988"/>
      <c r="AH98" s="989"/>
      <c r="AI98" s="990"/>
      <c r="AJ98" s="991"/>
      <c r="AK98" s="989"/>
      <c r="AL98" s="988"/>
      <c r="AM98" s="990"/>
      <c r="AN98" s="989"/>
      <c r="AO98" s="989"/>
      <c r="AP98" s="989"/>
      <c r="AQ98" s="990"/>
      <c r="AR98" s="991"/>
      <c r="AS98" s="989"/>
      <c r="AT98" s="992"/>
      <c r="AU98" s="992"/>
      <c r="AV98" s="993"/>
      <c r="AW98" s="261"/>
      <c r="AX98" s="261"/>
      <c r="AY98" s="261"/>
      <c r="AZ98" s="262"/>
      <c r="BA98" s="263"/>
      <c r="BB98" s="261"/>
      <c r="BC98" s="261"/>
      <c r="BD98" s="261"/>
      <c r="BE98" s="264"/>
      <c r="BF98" s="654">
        <f t="shared" si="9"/>
        <v>0</v>
      </c>
      <c r="BG98" s="654">
        <f>SUM(X98:AU98)</f>
        <v>72</v>
      </c>
      <c r="BH98" s="947">
        <f>BF98+BG98</f>
        <v>72</v>
      </c>
      <c r="BI98" s="434"/>
      <c r="BJ98" s="160" t="str">
        <f>IF(BH98=72, "+", "-")</f>
        <v>+</v>
      </c>
      <c r="BK98" s="11">
        <f>SUM(O98:R98)</f>
        <v>0</v>
      </c>
    </row>
    <row r="99" spans="1:63" ht="45" customHeight="1" x14ac:dyDescent="0.2">
      <c r="A99" s="731"/>
      <c r="B99" s="732" t="s">
        <v>99</v>
      </c>
      <c r="C99" s="564" t="s">
        <v>100</v>
      </c>
      <c r="D99" s="192"/>
      <c r="E99" s="994"/>
      <c r="F99" s="735"/>
      <c r="G99" s="735"/>
      <c r="H99" s="735"/>
      <c r="I99" s="736"/>
      <c r="J99" s="737"/>
      <c r="K99" s="735"/>
      <c r="L99" s="738"/>
      <c r="M99" s="739"/>
      <c r="N99" s="740"/>
      <c r="O99" s="738"/>
      <c r="P99" s="738"/>
      <c r="Q99" s="739"/>
      <c r="R99" s="740"/>
      <c r="S99" s="738"/>
      <c r="T99" s="738"/>
      <c r="U99" s="738"/>
      <c r="V99" s="911"/>
      <c r="W99" s="912"/>
      <c r="X99" s="738"/>
      <c r="Y99" s="738"/>
      <c r="Z99" s="739"/>
      <c r="AA99" s="740"/>
      <c r="AB99" s="738"/>
      <c r="AC99" s="738"/>
      <c r="AD99" s="739"/>
      <c r="AE99" s="740"/>
      <c r="AF99" s="738"/>
      <c r="AG99" s="995"/>
      <c r="AH99" s="222"/>
      <c r="AI99" s="223"/>
      <c r="AJ99" s="742"/>
      <c r="AK99" s="222"/>
      <c r="AL99" s="995"/>
      <c r="AM99" s="223"/>
      <c r="AN99" s="742"/>
      <c r="AO99" s="222"/>
      <c r="AP99" s="222"/>
      <c r="AQ99" s="223"/>
      <c r="AR99" s="742"/>
      <c r="AS99" s="377"/>
      <c r="AT99" s="968"/>
      <c r="AU99" s="968"/>
      <c r="AV99" s="969"/>
      <c r="AW99" s="290"/>
      <c r="AX99" s="290"/>
      <c r="AY99" s="290"/>
      <c r="AZ99" s="291"/>
      <c r="BA99" s="292"/>
      <c r="BB99" s="290"/>
      <c r="BC99" s="290"/>
      <c r="BD99" s="290"/>
      <c r="BE99" s="293"/>
      <c r="BF99" s="600">
        <f t="shared" si="9"/>
        <v>0</v>
      </c>
      <c r="BG99" s="600"/>
      <c r="BH99" s="743"/>
      <c r="BI99" s="730"/>
      <c r="BJ99" s="160"/>
    </row>
    <row r="100" spans="1:63" ht="32.25" customHeight="1" x14ac:dyDescent="0.2">
      <c r="A100" s="457" t="s">
        <v>172</v>
      </c>
      <c r="B100" s="718" t="s">
        <v>140</v>
      </c>
      <c r="C100" s="459" t="s">
        <v>141</v>
      </c>
      <c r="D100" s="164"/>
      <c r="E100" s="955">
        <v>6</v>
      </c>
      <c r="F100" s="672">
        <v>8</v>
      </c>
      <c r="G100" s="672">
        <v>6</v>
      </c>
      <c r="H100" s="672">
        <v>8</v>
      </c>
      <c r="I100" s="674">
        <v>6</v>
      </c>
      <c r="J100" s="675">
        <v>8</v>
      </c>
      <c r="K100" s="672">
        <v>6</v>
      </c>
      <c r="L100" s="678">
        <v>6</v>
      </c>
      <c r="M100" s="676">
        <v>8</v>
      </c>
      <c r="N100" s="677">
        <v>6</v>
      </c>
      <c r="O100" s="678">
        <v>6</v>
      </c>
      <c r="P100" s="678">
        <v>8</v>
      </c>
      <c r="Q100" s="676">
        <v>8</v>
      </c>
      <c r="R100" s="677">
        <v>8</v>
      </c>
      <c r="S100" s="678">
        <v>6</v>
      </c>
      <c r="T100" s="678">
        <v>6</v>
      </c>
      <c r="U100" s="678">
        <v>4</v>
      </c>
      <c r="V100" s="818"/>
      <c r="W100" s="819"/>
      <c r="X100" s="680">
        <v>2</v>
      </c>
      <c r="Y100" s="678">
        <v>6</v>
      </c>
      <c r="Z100" s="676">
        <v>6</v>
      </c>
      <c r="AA100" s="677"/>
      <c r="AB100" s="678"/>
      <c r="AC100" s="678"/>
      <c r="AD100" s="676"/>
      <c r="AE100" s="677">
        <v>8</v>
      </c>
      <c r="AF100" s="678">
        <v>6</v>
      </c>
      <c r="AG100" s="970">
        <v>4</v>
      </c>
      <c r="AH100" s="971">
        <v>6</v>
      </c>
      <c r="AI100" s="972">
        <v>6</v>
      </c>
      <c r="AJ100" s="719">
        <v>6</v>
      </c>
      <c r="AK100" s="971">
        <v>6</v>
      </c>
      <c r="AL100" s="680">
        <v>8</v>
      </c>
      <c r="AM100" s="972">
        <v>6</v>
      </c>
      <c r="AN100" s="719">
        <v>6</v>
      </c>
      <c r="AO100" s="961">
        <v>6</v>
      </c>
      <c r="AP100" s="961">
        <v>6</v>
      </c>
      <c r="AQ100" s="962">
        <v>6</v>
      </c>
      <c r="AR100" s="965">
        <v>6</v>
      </c>
      <c r="AS100" s="946">
        <v>6</v>
      </c>
      <c r="AT100" s="968"/>
      <c r="AU100" s="968"/>
      <c r="AV100" s="969"/>
      <c r="AW100" s="290"/>
      <c r="AX100" s="290"/>
      <c r="AY100" s="290"/>
      <c r="AZ100" s="291"/>
      <c r="BA100" s="292"/>
      <c r="BB100" s="290"/>
      <c r="BC100" s="290"/>
      <c r="BD100" s="290"/>
      <c r="BE100" s="293"/>
      <c r="BF100" s="227">
        <f t="shared" si="9"/>
        <v>114</v>
      </c>
      <c r="BG100" s="227">
        <f>SUM(X100:AU100)</f>
        <v>106</v>
      </c>
      <c r="BH100" s="552">
        <f>BF100+BG100</f>
        <v>220</v>
      </c>
      <c r="BI100" s="434"/>
      <c r="BJ100" s="160" t="str">
        <f>IF(BH100=220, "+", "-")</f>
        <v>+</v>
      </c>
      <c r="BK100" s="11">
        <f>SUM(O100:R100)</f>
        <v>30</v>
      </c>
    </row>
    <row r="101" spans="1:63" ht="46.5" customHeight="1" x14ac:dyDescent="0.2">
      <c r="A101" s="731"/>
      <c r="B101" s="732" t="s">
        <v>106</v>
      </c>
      <c r="C101" s="564" t="s">
        <v>107</v>
      </c>
      <c r="D101" s="694"/>
      <c r="E101" s="994"/>
      <c r="F101" s="741"/>
      <c r="G101" s="741"/>
      <c r="H101" s="741"/>
      <c r="I101" s="755"/>
      <c r="J101" s="756"/>
      <c r="K101" s="741"/>
      <c r="L101" s="757"/>
      <c r="M101" s="758"/>
      <c r="N101" s="759"/>
      <c r="O101" s="757"/>
      <c r="P101" s="757"/>
      <c r="Q101" s="758"/>
      <c r="R101" s="759"/>
      <c r="S101" s="757"/>
      <c r="T101" s="757"/>
      <c r="U101" s="757"/>
      <c r="V101" s="996"/>
      <c r="W101" s="997"/>
      <c r="X101" s="757"/>
      <c r="Y101" s="757"/>
      <c r="Z101" s="758"/>
      <c r="AA101" s="759"/>
      <c r="AB101" s="757"/>
      <c r="AC101" s="757"/>
      <c r="AD101" s="758"/>
      <c r="AE101" s="759"/>
      <c r="AF101" s="757"/>
      <c r="AG101" s="998"/>
      <c r="AH101" s="377"/>
      <c r="AI101" s="378"/>
      <c r="AJ101" s="999"/>
      <c r="AK101" s="377"/>
      <c r="AL101" s="998"/>
      <c r="AM101" s="378"/>
      <c r="AN101" s="999"/>
      <c r="AO101" s="1000"/>
      <c r="AP101" s="1000"/>
      <c r="AQ101" s="1001"/>
      <c r="AR101" s="1002"/>
      <c r="AS101" s="1000"/>
      <c r="AT101" s="968"/>
      <c r="AU101" s="968"/>
      <c r="AV101" s="829"/>
      <c r="AW101" s="222"/>
      <c r="AX101" s="222"/>
      <c r="AY101" s="222"/>
      <c r="AZ101" s="223"/>
      <c r="BA101" s="224"/>
      <c r="BB101" s="222"/>
      <c r="BC101" s="222"/>
      <c r="BD101" s="222"/>
      <c r="BE101" s="246"/>
      <c r="BF101" s="600">
        <f t="shared" si="9"/>
        <v>0</v>
      </c>
      <c r="BG101" s="600">
        <f>SUM(X101:AU101)</f>
        <v>0</v>
      </c>
      <c r="BH101" s="587">
        <f>BF101+BG101</f>
        <v>0</v>
      </c>
      <c r="BI101" s="434"/>
      <c r="BJ101" s="160"/>
    </row>
    <row r="102" spans="1:63" ht="23.25" customHeight="1" x14ac:dyDescent="0.2">
      <c r="A102" s="457" t="s">
        <v>173</v>
      </c>
      <c r="B102" s="718" t="s">
        <v>109</v>
      </c>
      <c r="C102" s="459" t="s">
        <v>112</v>
      </c>
      <c r="D102" s="694"/>
      <c r="E102" s="955">
        <v>4</v>
      </c>
      <c r="F102" s="744">
        <v>8</v>
      </c>
      <c r="G102" s="744">
        <v>6</v>
      </c>
      <c r="H102" s="744">
        <v>8</v>
      </c>
      <c r="I102" s="777">
        <v>8</v>
      </c>
      <c r="J102" s="778">
        <v>8</v>
      </c>
      <c r="K102" s="744">
        <v>8</v>
      </c>
      <c r="L102" s="779">
        <v>8</v>
      </c>
      <c r="M102" s="780">
        <v>6</v>
      </c>
      <c r="N102" s="781">
        <v>8</v>
      </c>
      <c r="O102" s="779">
        <v>8</v>
      </c>
      <c r="P102" s="779">
        <v>8</v>
      </c>
      <c r="Q102" s="780">
        <v>6</v>
      </c>
      <c r="R102" s="781">
        <v>8</v>
      </c>
      <c r="S102" s="779">
        <v>6</v>
      </c>
      <c r="T102" s="779">
        <v>10</v>
      </c>
      <c r="U102" s="779">
        <v>10</v>
      </c>
      <c r="V102" s="996"/>
      <c r="W102" s="997"/>
      <c r="X102" s="771">
        <v>6</v>
      </c>
      <c r="Y102" s="779">
        <v>6</v>
      </c>
      <c r="Z102" s="780">
        <v>8</v>
      </c>
      <c r="AA102" s="781"/>
      <c r="AB102" s="779"/>
      <c r="AC102" s="779"/>
      <c r="AD102" s="780"/>
      <c r="AE102" s="781">
        <v>8</v>
      </c>
      <c r="AF102" s="779">
        <v>8</v>
      </c>
      <c r="AG102" s="1003">
        <v>8</v>
      </c>
      <c r="AH102" s="782">
        <v>6</v>
      </c>
      <c r="AI102" s="1004">
        <v>8</v>
      </c>
      <c r="AJ102" s="1005">
        <v>8</v>
      </c>
      <c r="AK102" s="782">
        <v>4</v>
      </c>
      <c r="AL102" s="771">
        <v>8</v>
      </c>
      <c r="AM102" s="1004">
        <v>6</v>
      </c>
      <c r="AN102" s="1006">
        <v>6</v>
      </c>
      <c r="AO102" s="1007">
        <v>8</v>
      </c>
      <c r="AP102" s="1007">
        <v>8</v>
      </c>
      <c r="AQ102" s="1008">
        <v>6</v>
      </c>
      <c r="AR102" s="1006">
        <v>6</v>
      </c>
      <c r="AS102" s="946">
        <v>2</v>
      </c>
      <c r="AT102" s="977"/>
      <c r="AU102" s="968"/>
      <c r="AV102" s="829"/>
      <c r="AW102" s="222"/>
      <c r="AX102" s="222"/>
      <c r="AY102" s="222"/>
      <c r="AZ102" s="223"/>
      <c r="BA102" s="224"/>
      <c r="BB102" s="222"/>
      <c r="BC102" s="222"/>
      <c r="BD102" s="222"/>
      <c r="BE102" s="246"/>
      <c r="BF102" s="227">
        <f t="shared" si="9"/>
        <v>128</v>
      </c>
      <c r="BG102" s="227">
        <f>SUM(X102:AU102)</f>
        <v>120</v>
      </c>
      <c r="BH102" s="552">
        <f>BF102+BG102</f>
        <v>248</v>
      </c>
      <c r="BI102" s="434"/>
      <c r="BJ102" s="160" t="str">
        <f>IF(BH102=248, "+", "-")</f>
        <v>+</v>
      </c>
      <c r="BK102" s="11">
        <f>SUM(O102:R102)</f>
        <v>30</v>
      </c>
    </row>
    <row r="103" spans="1:63" ht="40.5" customHeight="1" x14ac:dyDescent="0.2">
      <c r="A103" s="457" t="s">
        <v>84</v>
      </c>
      <c r="B103" s="718" t="s">
        <v>113</v>
      </c>
      <c r="C103" s="720" t="s">
        <v>98</v>
      </c>
      <c r="D103" s="694"/>
      <c r="E103" s="978"/>
      <c r="F103" s="770"/>
      <c r="G103" s="784">
        <v>2</v>
      </c>
      <c r="H103" s="767">
        <v>2</v>
      </c>
      <c r="I103" s="785">
        <v>2</v>
      </c>
      <c r="J103" s="786">
        <v>2</v>
      </c>
      <c r="K103" s="784">
        <v>2</v>
      </c>
      <c r="L103" s="787">
        <v>4</v>
      </c>
      <c r="M103" s="788">
        <v>2</v>
      </c>
      <c r="N103" s="789">
        <v>2</v>
      </c>
      <c r="O103" s="787">
        <v>2</v>
      </c>
      <c r="P103" s="787">
        <v>2</v>
      </c>
      <c r="Q103" s="788">
        <v>2</v>
      </c>
      <c r="R103" s="789">
        <v>2</v>
      </c>
      <c r="S103" s="787">
        <v>2</v>
      </c>
      <c r="T103" s="787">
        <v>2</v>
      </c>
      <c r="U103" s="787">
        <v>6</v>
      </c>
      <c r="V103" s="996"/>
      <c r="W103" s="997"/>
      <c r="X103" s="771"/>
      <c r="Y103" s="779"/>
      <c r="Z103" s="780"/>
      <c r="AA103" s="781"/>
      <c r="AB103" s="779"/>
      <c r="AC103" s="779"/>
      <c r="AD103" s="780"/>
      <c r="AE103" s="781"/>
      <c r="AF103" s="779"/>
      <c r="AG103" s="1003"/>
      <c r="AH103" s="782"/>
      <c r="AI103" s="1004"/>
      <c r="AJ103" s="1005"/>
      <c r="AK103" s="782"/>
      <c r="AL103" s="1003"/>
      <c r="AM103" s="1004"/>
      <c r="AN103" s="980"/>
      <c r="AO103" s="946"/>
      <c r="AP103" s="1007"/>
      <c r="AQ103" s="1008"/>
      <c r="AR103" s="1006"/>
      <c r="AS103" s="1007"/>
      <c r="AT103" s="936"/>
      <c r="AU103" s="936"/>
      <c r="AV103" s="856"/>
      <c r="AW103" s="290"/>
      <c r="AX103" s="290"/>
      <c r="AY103" s="290"/>
      <c r="AZ103" s="291"/>
      <c r="BA103" s="292"/>
      <c r="BB103" s="290"/>
      <c r="BC103" s="290"/>
      <c r="BD103" s="290"/>
      <c r="BE103" s="293"/>
      <c r="BF103" s="227">
        <f t="shared" si="9"/>
        <v>36</v>
      </c>
      <c r="BG103" s="227">
        <f>SUM(X103:AU103)</f>
        <v>0</v>
      </c>
      <c r="BH103" s="552">
        <f>BF103+BG103</f>
        <v>36</v>
      </c>
      <c r="BI103" s="434"/>
      <c r="BJ103" s="160" t="str">
        <f>IF(BH103=36, "+", "-")</f>
        <v>+</v>
      </c>
    </row>
    <row r="104" spans="1:63" ht="26.25" customHeight="1" x14ac:dyDescent="0.2">
      <c r="A104" s="981" t="s">
        <v>136</v>
      </c>
      <c r="B104" s="982" t="s">
        <v>151</v>
      </c>
      <c r="C104" s="983" t="s">
        <v>138</v>
      </c>
      <c r="D104" s="984"/>
      <c r="E104" s="1009"/>
      <c r="F104" s="1010"/>
      <c r="G104" s="1010"/>
      <c r="H104" s="1010"/>
      <c r="I104" s="1011"/>
      <c r="J104" s="1012"/>
      <c r="K104" s="1010"/>
      <c r="L104" s="988"/>
      <c r="M104" s="1013"/>
      <c r="N104" s="1014"/>
      <c r="O104" s="988"/>
      <c r="P104" s="988"/>
      <c r="Q104" s="1013"/>
      <c r="R104" s="1014"/>
      <c r="S104" s="988"/>
      <c r="T104" s="988"/>
      <c r="U104" s="988"/>
      <c r="V104" s="985"/>
      <c r="W104" s="1015"/>
      <c r="X104" s="1016"/>
      <c r="Y104" s="988"/>
      <c r="Z104" s="1013"/>
      <c r="AA104" s="1017">
        <v>36</v>
      </c>
      <c r="AB104" s="1018">
        <v>36</v>
      </c>
      <c r="AC104" s="988"/>
      <c r="AD104" s="988"/>
      <c r="AE104" s="988"/>
      <c r="AF104" s="988"/>
      <c r="AG104" s="988"/>
      <c r="AH104" s="989"/>
      <c r="AI104" s="990"/>
      <c r="AJ104" s="991"/>
      <c r="AK104" s="989"/>
      <c r="AL104" s="988"/>
      <c r="AM104" s="990"/>
      <c r="AN104" s="991"/>
      <c r="AO104" s="942"/>
      <c r="AP104" s="942"/>
      <c r="AQ104" s="943"/>
      <c r="AR104" s="944"/>
      <c r="AS104" s="942"/>
      <c r="AT104" s="992"/>
      <c r="AU104" s="992"/>
      <c r="AV104" s="993"/>
      <c r="AW104" s="261"/>
      <c r="AX104" s="261"/>
      <c r="AY104" s="261"/>
      <c r="AZ104" s="262"/>
      <c r="BA104" s="263"/>
      <c r="BB104" s="261"/>
      <c r="BC104" s="261"/>
      <c r="BD104" s="261"/>
      <c r="BE104" s="264"/>
      <c r="BF104" s="654">
        <f t="shared" si="9"/>
        <v>0</v>
      </c>
      <c r="BG104" s="654">
        <f>SUM(X104:AU104)</f>
        <v>72</v>
      </c>
      <c r="BH104" s="947">
        <f>BF104+BG104</f>
        <v>72</v>
      </c>
      <c r="BI104" s="434"/>
      <c r="BJ104" s="160" t="str">
        <f>IF(BH104=72, "+", "-")</f>
        <v>+</v>
      </c>
    </row>
    <row r="105" spans="1:63" s="16" customFormat="1" ht="32.25" customHeight="1" x14ac:dyDescent="0.25">
      <c r="A105" s="1019"/>
      <c r="B105" s="2225" t="s">
        <v>114</v>
      </c>
      <c r="C105" s="2226"/>
      <c r="D105" s="2227"/>
      <c r="E105" s="618">
        <f t="shared" ref="E105:AV105" si="10">SUM(E84:E104)</f>
        <v>36</v>
      </c>
      <c r="F105" s="619">
        <f t="shared" si="10"/>
        <v>36</v>
      </c>
      <c r="G105" s="619">
        <f t="shared" si="10"/>
        <v>36</v>
      </c>
      <c r="H105" s="619">
        <f t="shared" si="10"/>
        <v>36</v>
      </c>
      <c r="I105" s="620">
        <f t="shared" si="10"/>
        <v>36</v>
      </c>
      <c r="J105" s="621">
        <f t="shared" si="10"/>
        <v>36</v>
      </c>
      <c r="K105" s="619">
        <f t="shared" si="10"/>
        <v>36</v>
      </c>
      <c r="L105" s="619">
        <f t="shared" si="10"/>
        <v>36</v>
      </c>
      <c r="M105" s="620">
        <f t="shared" si="10"/>
        <v>36</v>
      </c>
      <c r="N105" s="621">
        <f t="shared" si="10"/>
        <v>36</v>
      </c>
      <c r="O105" s="619">
        <f t="shared" si="10"/>
        <v>36</v>
      </c>
      <c r="P105" s="619">
        <f t="shared" si="10"/>
        <v>36</v>
      </c>
      <c r="Q105" s="620">
        <f t="shared" si="10"/>
        <v>36</v>
      </c>
      <c r="R105" s="621">
        <f t="shared" si="10"/>
        <v>36</v>
      </c>
      <c r="S105" s="619">
        <f t="shared" si="10"/>
        <v>36</v>
      </c>
      <c r="T105" s="619">
        <f t="shared" si="10"/>
        <v>36</v>
      </c>
      <c r="U105" s="619">
        <f t="shared" si="10"/>
        <v>36</v>
      </c>
      <c r="V105" s="623">
        <f t="shared" si="10"/>
        <v>0</v>
      </c>
      <c r="W105" s="624">
        <f t="shared" si="10"/>
        <v>0</v>
      </c>
      <c r="X105" s="619">
        <f t="shared" si="10"/>
        <v>36</v>
      </c>
      <c r="Y105" s="622">
        <f t="shared" si="10"/>
        <v>36</v>
      </c>
      <c r="Z105" s="620">
        <f t="shared" si="10"/>
        <v>36</v>
      </c>
      <c r="AA105" s="621">
        <f t="shared" si="10"/>
        <v>36</v>
      </c>
      <c r="AB105" s="619">
        <f t="shared" si="10"/>
        <v>36</v>
      </c>
      <c r="AC105" s="622">
        <f t="shared" si="10"/>
        <v>36</v>
      </c>
      <c r="AD105" s="620">
        <f t="shared" si="10"/>
        <v>36</v>
      </c>
      <c r="AE105" s="621">
        <f t="shared" si="10"/>
        <v>36</v>
      </c>
      <c r="AF105" s="619">
        <f t="shared" si="10"/>
        <v>36</v>
      </c>
      <c r="AG105" s="619">
        <f t="shared" si="10"/>
        <v>36</v>
      </c>
      <c r="AH105" s="622">
        <f t="shared" si="10"/>
        <v>36</v>
      </c>
      <c r="AI105" s="620">
        <f t="shared" si="10"/>
        <v>36</v>
      </c>
      <c r="AJ105" s="621">
        <f t="shared" si="10"/>
        <v>36</v>
      </c>
      <c r="AK105" s="619">
        <f t="shared" si="10"/>
        <v>36</v>
      </c>
      <c r="AL105" s="622">
        <f t="shared" si="10"/>
        <v>36</v>
      </c>
      <c r="AM105" s="620">
        <f t="shared" si="10"/>
        <v>36</v>
      </c>
      <c r="AN105" s="621">
        <f t="shared" si="10"/>
        <v>36</v>
      </c>
      <c r="AO105" s="619">
        <f t="shared" si="10"/>
        <v>36</v>
      </c>
      <c r="AP105" s="622">
        <f t="shared" si="10"/>
        <v>36</v>
      </c>
      <c r="AQ105" s="620">
        <f t="shared" si="10"/>
        <v>36</v>
      </c>
      <c r="AR105" s="621">
        <f t="shared" si="10"/>
        <v>24</v>
      </c>
      <c r="AS105" s="619">
        <f t="shared" si="10"/>
        <v>12</v>
      </c>
      <c r="AT105" s="619">
        <f t="shared" si="10"/>
        <v>0</v>
      </c>
      <c r="AU105" s="619">
        <f t="shared" si="10"/>
        <v>0</v>
      </c>
      <c r="AV105" s="619">
        <f t="shared" si="10"/>
        <v>0</v>
      </c>
      <c r="AW105" s="619"/>
      <c r="AX105" s="619"/>
      <c r="AY105" s="619"/>
      <c r="AZ105" s="620"/>
      <c r="BA105" s="618"/>
      <c r="BB105" s="619"/>
      <c r="BC105" s="619"/>
      <c r="BD105" s="619"/>
      <c r="BE105" s="620"/>
      <c r="BF105" s="627">
        <f>SUM(BF84:BF104)</f>
        <v>612</v>
      </c>
      <c r="BG105" s="627">
        <f>SUM(BG84:BG104)</f>
        <v>756</v>
      </c>
      <c r="BH105" s="628">
        <f>SUM(BH84:BH104)</f>
        <v>1330</v>
      </c>
      <c r="BI105" s="628">
        <f>SUM(Y105:AX105)</f>
        <v>720</v>
      </c>
      <c r="BJ105" s="160" t="str">
        <f>IF(BH105=1368, "+", "-")</f>
        <v>-</v>
      </c>
    </row>
    <row r="106" spans="1:63" s="16" customFormat="1" ht="20.25" customHeight="1" x14ac:dyDescent="0.25">
      <c r="A106" s="1020"/>
      <c r="B106" s="1021"/>
      <c r="C106" s="1021"/>
      <c r="D106" s="1021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815"/>
      <c r="BG106" s="815"/>
      <c r="BH106" s="815"/>
      <c r="BI106" s="816"/>
      <c r="BJ106" s="15"/>
    </row>
    <row r="107" spans="1:63" s="18" customFormat="1" ht="21.75" customHeight="1" x14ac:dyDescent="0.25">
      <c r="A107" s="2224" t="s">
        <v>174</v>
      </c>
      <c r="B107" s="2224"/>
      <c r="C107" s="2224"/>
      <c r="D107" s="1022"/>
      <c r="E107" s="1023"/>
      <c r="F107" s="27" t="s">
        <v>175</v>
      </c>
      <c r="M107" s="1024"/>
      <c r="N107" s="27" t="s">
        <v>176</v>
      </c>
      <c r="T107" s="1025"/>
      <c r="U107" s="27" t="s">
        <v>177</v>
      </c>
      <c r="Z107" s="19"/>
      <c r="AA107" s="1026"/>
      <c r="AB107" s="27" t="s">
        <v>178</v>
      </c>
      <c r="AJ107" s="1027"/>
      <c r="AK107" s="18" t="s">
        <v>179</v>
      </c>
      <c r="BH107" s="27"/>
      <c r="BJ107" s="15"/>
    </row>
    <row r="108" spans="1:63" x14ac:dyDescent="0.2">
      <c r="E108" s="1028"/>
      <c r="F108" s="27" t="s">
        <v>180</v>
      </c>
      <c r="M108" s="1029"/>
      <c r="N108" s="27" t="s">
        <v>181</v>
      </c>
      <c r="T108" s="1030"/>
      <c r="U108" s="27" t="s">
        <v>138</v>
      </c>
      <c r="AA108" s="1031"/>
      <c r="AB108" s="27" t="s">
        <v>182</v>
      </c>
    </row>
    <row r="109" spans="1:63" s="18" customFormat="1" ht="19.5" customHeight="1" x14ac:dyDescent="0.25">
      <c r="B109" s="23"/>
      <c r="C109" s="13"/>
      <c r="AB109" s="27"/>
      <c r="AK109" s="1032"/>
      <c r="AL109" s="1033"/>
      <c r="AM109" s="1033"/>
      <c r="AN109" s="1033"/>
      <c r="AO109" s="1032"/>
      <c r="BH109" s="27"/>
      <c r="BJ109" s="15"/>
    </row>
    <row r="110" spans="1:63" x14ac:dyDescent="0.2">
      <c r="AL110" s="18"/>
      <c r="AM110" s="18"/>
    </row>
  </sheetData>
  <mergeCells count="65">
    <mergeCell ref="BF45:BF49"/>
    <mergeCell ref="BI78:BI82"/>
    <mergeCell ref="AJ78:AM78"/>
    <mergeCell ref="AN78:AQ78"/>
    <mergeCell ref="AR78:AV78"/>
    <mergeCell ref="BA78:BE78"/>
    <mergeCell ref="BF78:BF82"/>
    <mergeCell ref="BG78:BG82"/>
    <mergeCell ref="BH78:BH82"/>
    <mergeCell ref="B75:D75"/>
    <mergeCell ref="R78:V78"/>
    <mergeCell ref="W78:Z78"/>
    <mergeCell ref="AA78:AD78"/>
    <mergeCell ref="AE78:AI78"/>
    <mergeCell ref="A107:C107"/>
    <mergeCell ref="B105:D105"/>
    <mergeCell ref="J78:M78"/>
    <mergeCell ref="N78:Q78"/>
    <mergeCell ref="C77:K77"/>
    <mergeCell ref="A78:A82"/>
    <mergeCell ref="B78:B82"/>
    <mergeCell ref="C78:C82"/>
    <mergeCell ref="D78:D82"/>
    <mergeCell ref="E78:I78"/>
    <mergeCell ref="A45:A49"/>
    <mergeCell ref="C45:C49"/>
    <mergeCell ref="D45:D49"/>
    <mergeCell ref="J45:M45"/>
    <mergeCell ref="N45:Q45"/>
    <mergeCell ref="BI4:BI8"/>
    <mergeCell ref="B42:D42"/>
    <mergeCell ref="C44:K44"/>
    <mergeCell ref="E45:I45"/>
    <mergeCell ref="B45:B49"/>
    <mergeCell ref="R45:V45"/>
    <mergeCell ref="W45:Z45"/>
    <mergeCell ref="AA45:AD45"/>
    <mergeCell ref="AE45:AI45"/>
    <mergeCell ref="BI45:BI49"/>
    <mergeCell ref="BH45:BH49"/>
    <mergeCell ref="BG45:BG49"/>
    <mergeCell ref="AJ45:AM45"/>
    <mergeCell ref="AN45:AQ45"/>
    <mergeCell ref="AR45:AV45"/>
    <mergeCell ref="BA45:BE45"/>
    <mergeCell ref="BA4:BE4"/>
    <mergeCell ref="AN4:AQ4"/>
    <mergeCell ref="BF4:BF8"/>
    <mergeCell ref="BG4:BG8"/>
    <mergeCell ref="BH4:BH8"/>
    <mergeCell ref="AR4:AV4"/>
    <mergeCell ref="A4:A8"/>
    <mergeCell ref="C4:C8"/>
    <mergeCell ref="B4:B8"/>
    <mergeCell ref="D4:D8"/>
    <mergeCell ref="AM1:AQ1"/>
    <mergeCell ref="AJ4:AM4"/>
    <mergeCell ref="AE4:AI4"/>
    <mergeCell ref="AA4:AD4"/>
    <mergeCell ref="W4:Z4"/>
    <mergeCell ref="C3:Y3"/>
    <mergeCell ref="R4:V4"/>
    <mergeCell ref="N4:Q4"/>
    <mergeCell ref="J4:M4"/>
    <mergeCell ref="E4:I4"/>
  </mergeCells>
  <pageMargins left="0.51181101799011197" right="0.118110232055187" top="0.35433068871498102" bottom="0.35433068871498102" header="0.31496062874794001" footer="0.31496062874794001"/>
  <pageSetup paperSize="9" scale="4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09"/>
  <sheetViews>
    <sheetView showZeros="0" topLeftCell="A81" zoomScale="60" zoomScaleNormal="60" workbookViewId="0">
      <pane xSplit="4" topLeftCell="E1" activePane="topRight" state="frozen"/>
      <selection pane="topRight"/>
    </sheetView>
  </sheetViews>
  <sheetFormatPr defaultColWidth="9.140625" defaultRowHeight="12.75" x14ac:dyDescent="0.2"/>
  <cols>
    <col min="1" max="1" width="7.7109375" style="11" customWidth="1"/>
    <col min="2" max="2" width="11.42578125" style="12" customWidth="1"/>
    <col min="3" max="3" width="26" style="13" customWidth="1"/>
    <col min="4" max="4" width="2" style="11" hidden="1" customWidth="1"/>
    <col min="5" max="46" width="5" style="11" customWidth="1"/>
    <col min="47" max="47" width="4.85546875" style="11" customWidth="1"/>
    <col min="48" max="48" width="4.85546875" style="11" hidden="1" customWidth="1"/>
    <col min="49" max="49" width="3.85546875" style="11" hidden="1" customWidth="1"/>
    <col min="50" max="50" width="5.28515625" style="11" hidden="1" customWidth="1"/>
    <col min="51" max="51" width="5.85546875" style="11" hidden="1" customWidth="1"/>
    <col min="52" max="52" width="6.140625" style="11" hidden="1" customWidth="1"/>
    <col min="53" max="53" width="4.85546875" style="11" hidden="1" customWidth="1"/>
    <col min="54" max="54" width="7" style="11" hidden="1" customWidth="1"/>
    <col min="55" max="56" width="4.85546875" style="11" hidden="1" customWidth="1"/>
    <col min="57" max="57" width="5.140625" style="11" hidden="1" customWidth="1"/>
    <col min="58" max="58" width="5" style="11" customWidth="1"/>
    <col min="59" max="59" width="7.28515625" style="11" customWidth="1"/>
    <col min="60" max="60" width="12.140625" style="14" bestFit="1" customWidth="1"/>
    <col min="61" max="61" width="8.85546875" style="11" hidden="1" customWidth="1"/>
    <col min="62" max="64" width="9.140625" style="11" hidden="1" bestFit="1" customWidth="1"/>
    <col min="65" max="65" width="9.140625" style="11" bestFit="1" customWidth="1"/>
    <col min="66" max="16384" width="9.140625" style="11"/>
  </cols>
  <sheetData>
    <row r="1" spans="1:62" s="16" customFormat="1" ht="24" customHeight="1" x14ac:dyDescent="0.25">
      <c r="A1" s="17"/>
      <c r="B1" s="17" t="s">
        <v>10</v>
      </c>
      <c r="C1" s="13"/>
      <c r="D1" s="18"/>
      <c r="E1" s="18"/>
      <c r="F1" s="18"/>
      <c r="P1" s="1034"/>
      <c r="Q1" s="1034"/>
      <c r="S1" s="1034"/>
      <c r="T1" s="1034"/>
      <c r="U1" s="1034"/>
      <c r="V1" s="1034"/>
      <c r="W1" s="1034"/>
      <c r="X1" s="1034"/>
      <c r="Y1" s="1034"/>
      <c r="Z1" s="1034"/>
      <c r="AA1" s="1034"/>
      <c r="AB1" s="1034"/>
      <c r="AC1" s="1034"/>
      <c r="AD1" s="1034"/>
      <c r="AE1" s="1034"/>
      <c r="AF1" s="1034"/>
      <c r="AG1" s="1034"/>
      <c r="AH1" s="1034"/>
      <c r="AI1" s="1034"/>
      <c r="AJ1" s="1034"/>
      <c r="AK1" s="1035"/>
      <c r="AL1" s="1035"/>
      <c r="AM1" s="2192"/>
      <c r="AN1" s="2192"/>
      <c r="AO1" s="2192"/>
      <c r="AP1" s="2192"/>
      <c r="AQ1" s="2192"/>
      <c r="AR1" s="1036"/>
      <c r="AS1" s="1036"/>
      <c r="AT1" s="1036"/>
      <c r="AU1" s="1037" t="s">
        <v>5</v>
      </c>
      <c r="AW1" s="18"/>
      <c r="AX1" s="18"/>
      <c r="AY1" s="1034"/>
      <c r="AZ1" s="1034"/>
      <c r="BA1" s="1034"/>
      <c r="BB1" s="1034"/>
      <c r="BC1" s="18"/>
      <c r="BD1" s="18"/>
      <c r="BE1" s="1034"/>
      <c r="BF1" s="1034"/>
      <c r="BG1" s="1034"/>
      <c r="BH1" s="1034"/>
    </row>
    <row r="2" spans="1:62" s="16" customFormat="1" ht="19.5" customHeight="1" x14ac:dyDescent="0.25">
      <c r="B2" s="23"/>
      <c r="C2" s="13"/>
      <c r="D2" s="18"/>
      <c r="E2" s="18"/>
      <c r="F2" s="18"/>
      <c r="P2" s="1034"/>
      <c r="Q2" s="1034"/>
      <c r="R2" s="1034"/>
      <c r="S2" s="1034"/>
      <c r="T2" s="1034"/>
      <c r="U2" s="1034"/>
      <c r="V2" s="1034"/>
      <c r="W2" s="1034"/>
      <c r="X2" s="1034"/>
      <c r="Y2" s="1034"/>
      <c r="Z2" s="1034"/>
      <c r="AA2" s="1034"/>
      <c r="AB2" s="1034"/>
      <c r="AC2" s="1034"/>
      <c r="AD2" s="1034"/>
      <c r="AE2" s="1034"/>
      <c r="AF2" s="1034"/>
      <c r="AG2" s="1034"/>
      <c r="AH2" s="1034"/>
      <c r="AI2" s="1034"/>
      <c r="AJ2" s="1034"/>
      <c r="BG2" s="1034"/>
      <c r="BH2" s="1038"/>
    </row>
    <row r="3" spans="1:62" ht="18.75" customHeight="1" x14ac:dyDescent="0.2">
      <c r="B3" s="25" t="s">
        <v>183</v>
      </c>
      <c r="C3" s="2196" t="s">
        <v>184</v>
      </c>
      <c r="D3" s="2197"/>
      <c r="E3" s="2197"/>
      <c r="F3" s="2197"/>
      <c r="G3" s="2197"/>
      <c r="H3" s="2197"/>
      <c r="I3" s="2197"/>
      <c r="J3" s="2197"/>
      <c r="K3" s="2197"/>
      <c r="L3" s="2197"/>
      <c r="M3" s="2197"/>
      <c r="N3" s="2197"/>
      <c r="O3" s="2197"/>
      <c r="P3" s="2197"/>
      <c r="Q3" s="2197"/>
      <c r="R3" s="2197"/>
      <c r="S3" s="2197"/>
      <c r="T3" s="2197"/>
      <c r="U3" s="2197"/>
      <c r="V3" s="2197"/>
      <c r="W3" s="2197"/>
      <c r="X3" s="2197"/>
      <c r="Y3" s="2198"/>
      <c r="AA3" s="26" t="s">
        <v>13</v>
      </c>
      <c r="AB3" s="1034"/>
      <c r="AD3" s="27" t="s">
        <v>185</v>
      </c>
      <c r="AE3" s="27"/>
      <c r="AK3" s="28"/>
      <c r="AM3" s="28"/>
      <c r="AN3" s="1035"/>
      <c r="AO3" s="1035"/>
      <c r="AP3" s="1035"/>
      <c r="AQ3" s="1035"/>
      <c r="AR3" s="1036"/>
      <c r="AS3" s="1036"/>
      <c r="AT3" s="1036"/>
      <c r="AU3" s="1035"/>
      <c r="AV3" s="1037"/>
      <c r="AW3" s="18"/>
      <c r="AX3" s="18"/>
      <c r="AY3" s="1034"/>
      <c r="AZ3" s="1034"/>
      <c r="BA3" s="1034"/>
      <c r="BB3" s="1034"/>
      <c r="BC3" s="18"/>
      <c r="BD3" s="18"/>
      <c r="BE3" s="1034"/>
      <c r="BF3" s="1034"/>
      <c r="BG3" s="1034"/>
      <c r="BH3" s="1034"/>
    </row>
    <row r="4" spans="1:62" ht="18.75" x14ac:dyDescent="0.2">
      <c r="A4" s="2180" t="s">
        <v>15</v>
      </c>
      <c r="B4" s="2186" t="s">
        <v>16</v>
      </c>
      <c r="C4" s="2183" t="s">
        <v>17</v>
      </c>
      <c r="D4" s="2189" t="s">
        <v>18</v>
      </c>
      <c r="E4" s="2201" t="s">
        <v>19</v>
      </c>
      <c r="F4" s="2194"/>
      <c r="G4" s="2194"/>
      <c r="H4" s="2194"/>
      <c r="I4" s="2195"/>
      <c r="J4" s="2193" t="s">
        <v>20</v>
      </c>
      <c r="K4" s="2194"/>
      <c r="L4" s="2194"/>
      <c r="M4" s="2195"/>
      <c r="N4" s="2199" t="s">
        <v>21</v>
      </c>
      <c r="O4" s="2194"/>
      <c r="P4" s="2194"/>
      <c r="Q4" s="2200"/>
      <c r="R4" s="2199" t="s">
        <v>22</v>
      </c>
      <c r="S4" s="2194"/>
      <c r="T4" s="2194"/>
      <c r="U4" s="2194"/>
      <c r="V4" s="2200"/>
      <c r="W4" s="2193" t="s">
        <v>23</v>
      </c>
      <c r="X4" s="2194"/>
      <c r="Y4" s="2194"/>
      <c r="Z4" s="2195"/>
      <c r="AA4" s="2193" t="s">
        <v>24</v>
      </c>
      <c r="AB4" s="2194"/>
      <c r="AC4" s="2194"/>
      <c r="AD4" s="2195"/>
      <c r="AE4" s="2193" t="s">
        <v>25</v>
      </c>
      <c r="AF4" s="2194"/>
      <c r="AG4" s="2194"/>
      <c r="AH4" s="2194"/>
      <c r="AI4" s="2195"/>
      <c r="AJ4" s="2193" t="s">
        <v>26</v>
      </c>
      <c r="AK4" s="2194"/>
      <c r="AL4" s="2194"/>
      <c r="AM4" s="2195"/>
      <c r="AN4" s="2199" t="s">
        <v>27</v>
      </c>
      <c r="AO4" s="2194"/>
      <c r="AP4" s="2194"/>
      <c r="AQ4" s="2200"/>
      <c r="AR4" s="2213" t="s">
        <v>28</v>
      </c>
      <c r="AS4" s="2194"/>
      <c r="AT4" s="2194"/>
      <c r="AU4" s="2194"/>
      <c r="AV4" s="2214"/>
      <c r="AW4" s="29"/>
      <c r="AX4" s="29"/>
      <c r="AY4" s="29"/>
      <c r="AZ4" s="30"/>
      <c r="BA4" s="2202" t="s">
        <v>29</v>
      </c>
      <c r="BB4" s="2203"/>
      <c r="BC4" s="2203"/>
      <c r="BD4" s="2203"/>
      <c r="BE4" s="2204"/>
      <c r="BF4" s="2205" t="s">
        <v>30</v>
      </c>
      <c r="BG4" s="2208" t="s">
        <v>31</v>
      </c>
      <c r="BH4" s="2210" t="s">
        <v>32</v>
      </c>
      <c r="BI4" s="2215" t="s">
        <v>33</v>
      </c>
    </row>
    <row r="5" spans="1:62" ht="13.5" customHeight="1" x14ac:dyDescent="0.2">
      <c r="A5" s="2181"/>
      <c r="B5" s="2187"/>
      <c r="C5" s="2184"/>
      <c r="D5" s="2190"/>
      <c r="E5" s="31">
        <v>2</v>
      </c>
      <c r="F5" s="31">
        <v>9</v>
      </c>
      <c r="G5" s="32">
        <v>16</v>
      </c>
      <c r="H5" s="33">
        <v>23</v>
      </c>
      <c r="I5" s="34">
        <v>30</v>
      </c>
      <c r="J5" s="35">
        <v>7</v>
      </c>
      <c r="K5" s="32">
        <v>14</v>
      </c>
      <c r="L5" s="32">
        <v>21</v>
      </c>
      <c r="M5" s="34">
        <v>28</v>
      </c>
      <c r="N5" s="36">
        <v>4</v>
      </c>
      <c r="O5" s="37">
        <v>11</v>
      </c>
      <c r="P5" s="32">
        <v>18</v>
      </c>
      <c r="Q5" s="32">
        <v>25</v>
      </c>
      <c r="R5" s="38">
        <v>2</v>
      </c>
      <c r="S5" s="31">
        <v>9</v>
      </c>
      <c r="T5" s="31">
        <v>16</v>
      </c>
      <c r="U5" s="32">
        <v>23</v>
      </c>
      <c r="V5" s="39">
        <v>30</v>
      </c>
      <c r="W5" s="40">
        <v>6</v>
      </c>
      <c r="X5" s="41">
        <v>13</v>
      </c>
      <c r="Y5" s="32">
        <v>20</v>
      </c>
      <c r="Z5" s="34">
        <v>27</v>
      </c>
      <c r="AA5" s="31">
        <v>3</v>
      </c>
      <c r="AB5" s="32">
        <v>10</v>
      </c>
      <c r="AC5" s="32">
        <v>17</v>
      </c>
      <c r="AD5" s="42">
        <v>24</v>
      </c>
      <c r="AE5" s="43">
        <v>3</v>
      </c>
      <c r="AF5" s="44">
        <v>10</v>
      </c>
      <c r="AG5" s="45">
        <v>17</v>
      </c>
      <c r="AH5" s="46">
        <v>24</v>
      </c>
      <c r="AI5" s="46">
        <v>31</v>
      </c>
      <c r="AJ5" s="35">
        <v>7</v>
      </c>
      <c r="AK5" s="32">
        <v>14</v>
      </c>
      <c r="AL5" s="32">
        <v>21</v>
      </c>
      <c r="AM5" s="47">
        <v>28</v>
      </c>
      <c r="AN5" s="36">
        <v>5</v>
      </c>
      <c r="AO5" s="37">
        <v>12</v>
      </c>
      <c r="AP5" s="37">
        <v>19</v>
      </c>
      <c r="AQ5" s="37">
        <v>26</v>
      </c>
      <c r="AR5" s="48">
        <v>2</v>
      </c>
      <c r="AS5" s="49">
        <v>9</v>
      </c>
      <c r="AT5" s="50">
        <v>16</v>
      </c>
      <c r="AU5" s="32">
        <v>23</v>
      </c>
      <c r="AV5" s="45">
        <v>30</v>
      </c>
      <c r="AW5" s="51">
        <v>8</v>
      </c>
      <c r="AX5" s="52">
        <v>15</v>
      </c>
      <c r="AY5" s="53">
        <v>22</v>
      </c>
      <c r="AZ5" s="54">
        <v>29</v>
      </c>
      <c r="BA5" s="55">
        <v>30</v>
      </c>
      <c r="BB5" s="52">
        <v>6</v>
      </c>
      <c r="BC5" s="52">
        <v>13</v>
      </c>
      <c r="BD5" s="52">
        <v>20</v>
      </c>
      <c r="BE5" s="56">
        <v>27</v>
      </c>
      <c r="BF5" s="2206"/>
      <c r="BG5" s="2206"/>
      <c r="BH5" s="2211"/>
      <c r="BI5" s="2216"/>
    </row>
    <row r="6" spans="1:62" ht="15" customHeight="1" x14ac:dyDescent="0.2">
      <c r="A6" s="2181"/>
      <c r="B6" s="2187"/>
      <c r="C6" s="2184"/>
      <c r="D6" s="2190"/>
      <c r="E6" s="57">
        <v>7</v>
      </c>
      <c r="F6" s="57">
        <v>14</v>
      </c>
      <c r="G6" s="58">
        <v>21</v>
      </c>
      <c r="H6" s="59">
        <v>28</v>
      </c>
      <c r="I6" s="60">
        <v>5</v>
      </c>
      <c r="J6" s="61">
        <v>12</v>
      </c>
      <c r="K6" s="58">
        <v>19</v>
      </c>
      <c r="L6" s="58">
        <v>26</v>
      </c>
      <c r="M6" s="60">
        <v>2</v>
      </c>
      <c r="N6" s="62">
        <v>9</v>
      </c>
      <c r="O6" s="63">
        <v>16</v>
      </c>
      <c r="P6" s="58">
        <v>23</v>
      </c>
      <c r="Q6" s="58">
        <v>30</v>
      </c>
      <c r="R6" s="64">
        <v>7</v>
      </c>
      <c r="S6" s="57">
        <v>14</v>
      </c>
      <c r="T6" s="57">
        <v>21</v>
      </c>
      <c r="U6" s="58">
        <v>28</v>
      </c>
      <c r="V6" s="65">
        <v>4</v>
      </c>
      <c r="W6" s="66">
        <v>11</v>
      </c>
      <c r="X6" s="67">
        <v>18</v>
      </c>
      <c r="Y6" s="58">
        <v>25</v>
      </c>
      <c r="Z6" s="60">
        <v>1</v>
      </c>
      <c r="AA6" s="57">
        <v>8</v>
      </c>
      <c r="AB6" s="58">
        <v>15</v>
      </c>
      <c r="AC6" s="58">
        <v>22</v>
      </c>
      <c r="AD6" s="68">
        <v>1</v>
      </c>
      <c r="AE6" s="69">
        <v>8</v>
      </c>
      <c r="AF6" s="70">
        <v>15</v>
      </c>
      <c r="AG6" s="57">
        <v>22</v>
      </c>
      <c r="AH6" s="71">
        <v>29</v>
      </c>
      <c r="AI6" s="71">
        <v>5</v>
      </c>
      <c r="AJ6" s="61">
        <v>12</v>
      </c>
      <c r="AK6" s="58">
        <v>19</v>
      </c>
      <c r="AL6" s="58">
        <v>26</v>
      </c>
      <c r="AM6" s="72">
        <v>3</v>
      </c>
      <c r="AN6" s="73">
        <v>10</v>
      </c>
      <c r="AO6" s="63">
        <v>17</v>
      </c>
      <c r="AP6" s="63">
        <v>24</v>
      </c>
      <c r="AQ6" s="63">
        <v>31</v>
      </c>
      <c r="AR6" s="74">
        <v>7</v>
      </c>
      <c r="AS6" s="75">
        <v>14</v>
      </c>
      <c r="AT6" s="70">
        <v>21</v>
      </c>
      <c r="AU6" s="58">
        <v>28</v>
      </c>
      <c r="AV6" s="57"/>
      <c r="AW6" s="76">
        <v>13</v>
      </c>
      <c r="AX6" s="77">
        <v>20</v>
      </c>
      <c r="AY6" s="78">
        <v>27</v>
      </c>
      <c r="AZ6" s="79">
        <v>3</v>
      </c>
      <c r="BA6" s="80">
        <v>4</v>
      </c>
      <c r="BB6" s="77">
        <v>11</v>
      </c>
      <c r="BC6" s="77">
        <v>18</v>
      </c>
      <c r="BD6" s="77">
        <v>25</v>
      </c>
      <c r="BE6" s="81">
        <v>31</v>
      </c>
      <c r="BF6" s="2206"/>
      <c r="BG6" s="2206"/>
      <c r="BH6" s="2211"/>
      <c r="BI6" s="2216"/>
    </row>
    <row r="7" spans="1:62" ht="15" customHeight="1" x14ac:dyDescent="0.2">
      <c r="A7" s="2181"/>
      <c r="B7" s="2187"/>
      <c r="C7" s="2184"/>
      <c r="D7" s="2190"/>
      <c r="E7" s="83" t="s">
        <v>34</v>
      </c>
      <c r="F7" s="84"/>
      <c r="G7" s="84"/>
      <c r="H7" s="85"/>
      <c r="I7" s="86"/>
      <c r="J7" s="87"/>
      <c r="K7" s="83"/>
      <c r="L7" s="84"/>
      <c r="M7" s="85"/>
      <c r="N7" s="88"/>
      <c r="O7" s="84"/>
      <c r="P7" s="84"/>
      <c r="Q7" s="86"/>
      <c r="R7" s="89"/>
      <c r="S7" s="84"/>
      <c r="T7" s="84"/>
      <c r="U7" s="84"/>
      <c r="V7" s="90"/>
      <c r="W7" s="91"/>
      <c r="X7" s="92"/>
      <c r="Y7" s="93"/>
      <c r="Z7" s="94"/>
      <c r="AA7" s="95"/>
      <c r="AB7" s="84"/>
      <c r="AC7" s="84"/>
      <c r="AD7" s="86"/>
      <c r="AE7" s="88"/>
      <c r="AF7" s="84"/>
      <c r="AG7" s="84"/>
      <c r="AH7" s="85"/>
      <c r="AI7" s="86"/>
      <c r="AJ7" s="88"/>
      <c r="AK7" s="84"/>
      <c r="AL7" s="84"/>
      <c r="AM7" s="86"/>
      <c r="AN7" s="88"/>
      <c r="AO7" s="84"/>
      <c r="AP7" s="84"/>
      <c r="AQ7" s="84"/>
      <c r="AR7" s="88"/>
      <c r="AS7" s="84"/>
      <c r="AT7" s="84"/>
      <c r="AU7" s="84"/>
      <c r="AV7" s="89"/>
      <c r="AW7" s="84"/>
      <c r="AX7" s="84"/>
      <c r="AY7" s="84"/>
      <c r="AZ7" s="86"/>
      <c r="BA7" s="83"/>
      <c r="BB7" s="96"/>
      <c r="BC7" s="96"/>
      <c r="BD7" s="96"/>
      <c r="BE7" s="97"/>
      <c r="BF7" s="2206"/>
      <c r="BG7" s="2206"/>
      <c r="BH7" s="2211"/>
      <c r="BI7" s="2216"/>
    </row>
    <row r="8" spans="1:62" s="82" customFormat="1" ht="19.5" customHeight="1" x14ac:dyDescent="0.25">
      <c r="A8" s="2182"/>
      <c r="B8" s="2188"/>
      <c r="C8" s="2185"/>
      <c r="D8" s="2191"/>
      <c r="E8" s="98">
        <v>1</v>
      </c>
      <c r="F8" s="98">
        <v>2</v>
      </c>
      <c r="G8" s="98">
        <v>3</v>
      </c>
      <c r="H8" s="98">
        <v>4</v>
      </c>
      <c r="I8" s="99">
        <v>5</v>
      </c>
      <c r="J8" s="100">
        <v>6</v>
      </c>
      <c r="K8" s="98">
        <v>7</v>
      </c>
      <c r="L8" s="98">
        <v>8</v>
      </c>
      <c r="M8" s="99">
        <v>9</v>
      </c>
      <c r="N8" s="100">
        <v>10</v>
      </c>
      <c r="O8" s="98">
        <v>11</v>
      </c>
      <c r="P8" s="98">
        <v>12</v>
      </c>
      <c r="Q8" s="99">
        <v>13</v>
      </c>
      <c r="R8" s="100">
        <v>14</v>
      </c>
      <c r="S8" s="98">
        <v>15</v>
      </c>
      <c r="T8" s="98">
        <v>16</v>
      </c>
      <c r="U8" s="98">
        <v>17</v>
      </c>
      <c r="V8" s="101">
        <v>18</v>
      </c>
      <c r="W8" s="102">
        <v>19</v>
      </c>
      <c r="X8" s="103">
        <v>20</v>
      </c>
      <c r="Y8" s="98">
        <v>21</v>
      </c>
      <c r="Z8" s="99">
        <v>22</v>
      </c>
      <c r="AA8" s="100">
        <v>23</v>
      </c>
      <c r="AB8" s="98">
        <v>24</v>
      </c>
      <c r="AC8" s="98">
        <v>25</v>
      </c>
      <c r="AD8" s="99">
        <v>26</v>
      </c>
      <c r="AE8" s="100">
        <v>27</v>
      </c>
      <c r="AF8" s="98">
        <v>28</v>
      </c>
      <c r="AG8" s="98">
        <v>29</v>
      </c>
      <c r="AH8" s="98">
        <v>30</v>
      </c>
      <c r="AI8" s="99">
        <v>31</v>
      </c>
      <c r="AJ8" s="100">
        <v>32</v>
      </c>
      <c r="AK8" s="98">
        <v>33</v>
      </c>
      <c r="AL8" s="98">
        <v>34</v>
      </c>
      <c r="AM8" s="99">
        <v>35</v>
      </c>
      <c r="AN8" s="100">
        <v>36</v>
      </c>
      <c r="AO8" s="98">
        <v>37</v>
      </c>
      <c r="AP8" s="98">
        <v>38</v>
      </c>
      <c r="AQ8" s="99">
        <v>39</v>
      </c>
      <c r="AR8" s="100">
        <v>40</v>
      </c>
      <c r="AS8" s="98">
        <v>41</v>
      </c>
      <c r="AT8" s="98">
        <v>42</v>
      </c>
      <c r="AU8" s="98">
        <v>43</v>
      </c>
      <c r="AV8" s="98">
        <v>44</v>
      </c>
      <c r="AW8" s="98">
        <v>45</v>
      </c>
      <c r="AX8" s="98">
        <v>46</v>
      </c>
      <c r="AY8" s="98">
        <v>47</v>
      </c>
      <c r="AZ8" s="99">
        <v>48</v>
      </c>
      <c r="BA8" s="104">
        <v>49</v>
      </c>
      <c r="BB8" s="98">
        <v>50</v>
      </c>
      <c r="BC8" s="98">
        <v>51</v>
      </c>
      <c r="BD8" s="98">
        <v>52</v>
      </c>
      <c r="BE8" s="105">
        <v>53</v>
      </c>
      <c r="BF8" s="2207"/>
      <c r="BG8" s="2209"/>
      <c r="BH8" s="2212"/>
      <c r="BI8" s="2217"/>
    </row>
    <row r="9" spans="1:62" s="82" customFormat="1" ht="42.75" customHeight="1" x14ac:dyDescent="0.25">
      <c r="A9" s="106"/>
      <c r="B9" s="107" t="s">
        <v>36</v>
      </c>
      <c r="C9" s="108" t="s">
        <v>37</v>
      </c>
      <c r="D9" s="109"/>
      <c r="E9" s="110" t="s">
        <v>38</v>
      </c>
      <c r="F9" s="111"/>
      <c r="G9" s="111"/>
      <c r="H9" s="112"/>
      <c r="I9" s="113"/>
      <c r="J9" s="114"/>
      <c r="K9" s="111"/>
      <c r="L9" s="111"/>
      <c r="M9" s="113"/>
      <c r="N9" s="114"/>
      <c r="O9" s="111"/>
      <c r="P9" s="111"/>
      <c r="Q9" s="113"/>
      <c r="R9" s="114"/>
      <c r="S9" s="111"/>
      <c r="T9" s="111"/>
      <c r="U9" s="111"/>
      <c r="V9" s="115"/>
      <c r="W9" s="116"/>
      <c r="X9" s="111"/>
      <c r="Y9" s="111"/>
      <c r="Z9" s="113"/>
      <c r="AA9" s="114"/>
      <c r="AB9" s="111"/>
      <c r="AC9" s="111"/>
      <c r="AD9" s="113"/>
      <c r="AE9" s="114"/>
      <c r="AF9" s="111"/>
      <c r="AG9" s="111"/>
      <c r="AH9" s="111"/>
      <c r="AI9" s="113"/>
      <c r="AJ9" s="114"/>
      <c r="AK9" s="111"/>
      <c r="AL9" s="111"/>
      <c r="AM9" s="113"/>
      <c r="AN9" s="114"/>
      <c r="AO9" s="111"/>
      <c r="AP9" s="111"/>
      <c r="AQ9" s="113"/>
      <c r="AR9" s="114"/>
      <c r="AS9" s="111"/>
      <c r="AT9" s="111"/>
      <c r="AU9" s="111"/>
      <c r="AV9" s="1039"/>
      <c r="AW9" s="119"/>
      <c r="AX9" s="119"/>
      <c r="AY9" s="119"/>
      <c r="AZ9" s="120"/>
      <c r="BA9" s="121"/>
      <c r="BB9" s="119"/>
      <c r="BC9" s="119"/>
      <c r="BD9" s="119"/>
      <c r="BE9" s="122"/>
      <c r="BF9" s="123"/>
      <c r="BG9" s="1040"/>
      <c r="BH9" s="125"/>
      <c r="BI9" s="126"/>
    </row>
    <row r="10" spans="1:62" ht="15.75" customHeight="1" x14ac:dyDescent="0.25">
      <c r="A10" s="127" t="s">
        <v>39</v>
      </c>
      <c r="B10" s="1041" t="s">
        <v>40</v>
      </c>
      <c r="C10" s="129" t="s">
        <v>41</v>
      </c>
      <c r="D10" s="130" t="s">
        <v>42</v>
      </c>
      <c r="E10" s="131">
        <v>2</v>
      </c>
      <c r="F10" s="132">
        <v>2</v>
      </c>
      <c r="G10" s="132"/>
      <c r="H10" s="133">
        <v>2</v>
      </c>
      <c r="I10" s="134">
        <v>2</v>
      </c>
      <c r="J10" s="135">
        <v>2</v>
      </c>
      <c r="K10" s="136">
        <v>2</v>
      </c>
      <c r="L10" s="137"/>
      <c r="M10" s="138">
        <v>2</v>
      </c>
      <c r="N10" s="139">
        <v>2</v>
      </c>
      <c r="O10" s="137">
        <v>2</v>
      </c>
      <c r="P10" s="137"/>
      <c r="Q10" s="138">
        <v>2</v>
      </c>
      <c r="R10" s="139">
        <v>2</v>
      </c>
      <c r="S10" s="137">
        <v>2</v>
      </c>
      <c r="T10" s="137"/>
      <c r="U10" s="137"/>
      <c r="V10" s="140"/>
      <c r="W10" s="141"/>
      <c r="X10" s="142">
        <v>2</v>
      </c>
      <c r="Y10" s="143"/>
      <c r="Z10" s="144">
        <v>2</v>
      </c>
      <c r="AA10" s="145"/>
      <c r="AB10" s="143">
        <v>2</v>
      </c>
      <c r="AC10" s="146"/>
      <c r="AD10" s="147">
        <v>2</v>
      </c>
      <c r="AE10" s="148"/>
      <c r="AF10" s="146">
        <v>2</v>
      </c>
      <c r="AG10" s="146"/>
      <c r="AH10" s="149">
        <v>2</v>
      </c>
      <c r="AI10" s="150"/>
      <c r="AJ10" s="151">
        <v>2</v>
      </c>
      <c r="AK10" s="149"/>
      <c r="AL10" s="146">
        <v>2</v>
      </c>
      <c r="AM10" s="150"/>
      <c r="AN10" s="151">
        <v>2</v>
      </c>
      <c r="AO10" s="149"/>
      <c r="AP10" s="149">
        <v>2</v>
      </c>
      <c r="AQ10" s="150"/>
      <c r="AR10" s="151">
        <v>2</v>
      </c>
      <c r="AS10" s="149"/>
      <c r="AT10" s="149">
        <v>2</v>
      </c>
      <c r="AU10" s="149"/>
      <c r="AV10" s="152"/>
      <c r="AW10" s="153"/>
      <c r="AX10" s="153"/>
      <c r="AY10" s="153"/>
      <c r="AZ10" s="154"/>
      <c r="BA10" s="155"/>
      <c r="BB10" s="153"/>
      <c r="BC10" s="153"/>
      <c r="BD10" s="153"/>
      <c r="BE10" s="156"/>
      <c r="BF10" s="1042">
        <f t="shared" ref="BF10:BF19" si="0">SUM(E10:V10)</f>
        <v>24</v>
      </c>
      <c r="BG10" s="157">
        <f t="shared" ref="BG10:BG39" si="1">SUM(X10:AU10)</f>
        <v>24</v>
      </c>
      <c r="BH10" s="924">
        <f t="shared" ref="BH10:BH19" si="2">BF10+BG10</f>
        <v>48</v>
      </c>
      <c r="BI10" s="159"/>
      <c r="BJ10" s="160" t="str">
        <f>IF(BH10=72, "+", "-")</f>
        <v>-</v>
      </c>
    </row>
    <row r="11" spans="1:62" ht="16.5" customHeight="1" x14ac:dyDescent="0.25">
      <c r="A11" s="161" t="s">
        <v>43</v>
      </c>
      <c r="B11" s="1043" t="s">
        <v>44</v>
      </c>
      <c r="C11" s="163" t="s">
        <v>45</v>
      </c>
      <c r="D11" s="164" t="s">
        <v>42</v>
      </c>
      <c r="E11" s="165">
        <v>2</v>
      </c>
      <c r="F11" s="166">
        <v>2</v>
      </c>
      <c r="G11" s="166"/>
      <c r="H11" s="167">
        <v>2</v>
      </c>
      <c r="I11" s="168">
        <v>4</v>
      </c>
      <c r="J11" s="169">
        <v>2</v>
      </c>
      <c r="K11" s="170">
        <v>4</v>
      </c>
      <c r="L11" s="171">
        <v>2</v>
      </c>
      <c r="M11" s="172">
        <v>2</v>
      </c>
      <c r="N11" s="173">
        <v>2</v>
      </c>
      <c r="O11" s="171">
        <v>2</v>
      </c>
      <c r="P11" s="171">
        <v>2</v>
      </c>
      <c r="Q11" s="172">
        <v>2</v>
      </c>
      <c r="R11" s="173">
        <v>2</v>
      </c>
      <c r="S11" s="171">
        <v>2</v>
      </c>
      <c r="T11" s="171">
        <v>2</v>
      </c>
      <c r="U11" s="171">
        <v>2</v>
      </c>
      <c r="V11" s="174"/>
      <c r="W11" s="175"/>
      <c r="X11" s="176">
        <v>2</v>
      </c>
      <c r="Y11" s="177">
        <v>2</v>
      </c>
      <c r="Z11" s="178">
        <v>2</v>
      </c>
      <c r="AA11" s="179">
        <v>2</v>
      </c>
      <c r="AB11" s="177">
        <v>2</v>
      </c>
      <c r="AC11" s="180">
        <v>4</v>
      </c>
      <c r="AD11" s="181"/>
      <c r="AE11" s="182">
        <v>2</v>
      </c>
      <c r="AF11" s="180">
        <v>2</v>
      </c>
      <c r="AG11" s="180">
        <v>2</v>
      </c>
      <c r="AH11" s="183">
        <v>2</v>
      </c>
      <c r="AI11" s="184">
        <v>2</v>
      </c>
      <c r="AJ11" s="185">
        <v>2</v>
      </c>
      <c r="AK11" s="183">
        <v>0</v>
      </c>
      <c r="AL11" s="180">
        <v>2</v>
      </c>
      <c r="AM11" s="184">
        <v>2</v>
      </c>
      <c r="AN11" s="185">
        <v>2</v>
      </c>
      <c r="AO11" s="183">
        <v>2</v>
      </c>
      <c r="AP11" s="186">
        <v>2</v>
      </c>
      <c r="AQ11" s="187"/>
      <c r="AR11" s="185"/>
      <c r="AS11" s="183"/>
      <c r="AT11" s="183"/>
      <c r="AU11" s="183"/>
      <c r="AV11" s="188"/>
      <c r="AW11" s="189"/>
      <c r="AX11" s="189"/>
      <c r="AY11" s="189"/>
      <c r="AZ11" s="190"/>
      <c r="BA11" s="191"/>
      <c r="BB11" s="189"/>
      <c r="BC11" s="189"/>
      <c r="BD11" s="189"/>
      <c r="BE11" s="192"/>
      <c r="BF11" s="193">
        <f t="shared" si="0"/>
        <v>36</v>
      </c>
      <c r="BG11" s="227">
        <f t="shared" si="1"/>
        <v>36</v>
      </c>
      <c r="BH11" s="552">
        <f t="shared" si="2"/>
        <v>72</v>
      </c>
      <c r="BI11" s="159"/>
      <c r="BJ11" s="160" t="str">
        <f>IF(BH11=108, "+", "-")</f>
        <v>-</v>
      </c>
    </row>
    <row r="12" spans="1:62" ht="15.75" customHeight="1" x14ac:dyDescent="0.25">
      <c r="A12" s="196" t="s">
        <v>39</v>
      </c>
      <c r="B12" s="1044" t="s">
        <v>46</v>
      </c>
      <c r="C12" s="198" t="s">
        <v>47</v>
      </c>
      <c r="D12" s="199" t="s">
        <v>42</v>
      </c>
      <c r="E12" s="200">
        <v>2</v>
      </c>
      <c r="F12" s="201">
        <v>2</v>
      </c>
      <c r="G12" s="201">
        <v>2</v>
      </c>
      <c r="H12" s="202">
        <v>2</v>
      </c>
      <c r="I12" s="203">
        <v>2</v>
      </c>
      <c r="J12" s="204">
        <v>2</v>
      </c>
      <c r="K12" s="205">
        <v>2</v>
      </c>
      <c r="L12" s="206">
        <v>2</v>
      </c>
      <c r="M12" s="207"/>
      <c r="N12" s="208">
        <v>2</v>
      </c>
      <c r="O12" s="206"/>
      <c r="P12" s="206">
        <v>2</v>
      </c>
      <c r="Q12" s="207"/>
      <c r="R12" s="208">
        <v>2</v>
      </c>
      <c r="S12" s="206"/>
      <c r="T12" s="206">
        <v>2</v>
      </c>
      <c r="U12" s="206"/>
      <c r="V12" s="209"/>
      <c r="W12" s="210"/>
      <c r="X12" s="211">
        <v>2</v>
      </c>
      <c r="Y12" s="212">
        <v>2</v>
      </c>
      <c r="Z12" s="213"/>
      <c r="AA12" s="214">
        <v>2</v>
      </c>
      <c r="AB12" s="212"/>
      <c r="AC12" s="186">
        <v>2</v>
      </c>
      <c r="AD12" s="215">
        <v>2</v>
      </c>
      <c r="AE12" s="216"/>
      <c r="AF12" s="186">
        <v>2</v>
      </c>
      <c r="AG12" s="186">
        <v>2</v>
      </c>
      <c r="AH12" s="186"/>
      <c r="AI12" s="215">
        <v>2</v>
      </c>
      <c r="AJ12" s="217"/>
      <c r="AK12" s="218">
        <v>2</v>
      </c>
      <c r="AL12" s="218"/>
      <c r="AM12" s="219">
        <v>2</v>
      </c>
      <c r="AN12" s="217"/>
      <c r="AO12" s="218">
        <v>2</v>
      </c>
      <c r="AP12" s="218">
        <v>2</v>
      </c>
      <c r="AQ12" s="220"/>
      <c r="AR12" s="216"/>
      <c r="AS12" s="186"/>
      <c r="AT12" s="186"/>
      <c r="AU12" s="186"/>
      <c r="AV12" s="221"/>
      <c r="AW12" s="222"/>
      <c r="AX12" s="222"/>
      <c r="AY12" s="222"/>
      <c r="AZ12" s="223"/>
      <c r="BA12" s="224"/>
      <c r="BB12" s="222"/>
      <c r="BC12" s="222"/>
      <c r="BD12" s="222"/>
      <c r="BE12" s="225"/>
      <c r="BF12" s="226">
        <f t="shared" si="0"/>
        <v>24</v>
      </c>
      <c r="BG12" s="227">
        <f t="shared" si="1"/>
        <v>24</v>
      </c>
      <c r="BH12" s="605">
        <f t="shared" si="2"/>
        <v>48</v>
      </c>
      <c r="BI12" s="159"/>
      <c r="BJ12" s="160" t="str">
        <f>IF(BH12=72, "+", "-")</f>
        <v>-</v>
      </c>
    </row>
    <row r="13" spans="1:62" ht="17.25" customHeight="1" x14ac:dyDescent="0.25">
      <c r="A13" s="228" t="s">
        <v>48</v>
      </c>
      <c r="B13" s="1045" t="s">
        <v>49</v>
      </c>
      <c r="C13" s="230" t="s">
        <v>50</v>
      </c>
      <c r="D13" s="1046" t="s">
        <v>42</v>
      </c>
      <c r="E13" s="232">
        <v>2</v>
      </c>
      <c r="F13" s="233">
        <v>6</v>
      </c>
      <c r="G13" s="233">
        <v>4</v>
      </c>
      <c r="H13" s="234">
        <v>6</v>
      </c>
      <c r="I13" s="235">
        <v>4</v>
      </c>
      <c r="J13" s="236">
        <v>6</v>
      </c>
      <c r="K13" s="237">
        <v>4</v>
      </c>
      <c r="L13" s="237">
        <v>4</v>
      </c>
      <c r="M13" s="238">
        <v>2</v>
      </c>
      <c r="N13" s="239">
        <v>4</v>
      </c>
      <c r="O13" s="240">
        <v>2</v>
      </c>
      <c r="P13" s="240">
        <v>4</v>
      </c>
      <c r="Q13" s="238">
        <v>4</v>
      </c>
      <c r="R13" s="239">
        <v>4</v>
      </c>
      <c r="S13" s="240">
        <v>4</v>
      </c>
      <c r="T13" s="240">
        <v>4</v>
      </c>
      <c r="U13" s="240">
        <v>4</v>
      </c>
      <c r="V13" s="241"/>
      <c r="W13" s="210"/>
      <c r="X13" s="242">
        <v>4</v>
      </c>
      <c r="Y13" s="242">
        <v>2</v>
      </c>
      <c r="Z13" s="243">
        <v>4</v>
      </c>
      <c r="AA13" s="244">
        <v>2</v>
      </c>
      <c r="AB13" s="242">
        <v>2</v>
      </c>
      <c r="AC13" s="218">
        <v>4</v>
      </c>
      <c r="AD13" s="219">
        <v>2</v>
      </c>
      <c r="AE13" s="217">
        <v>2</v>
      </c>
      <c r="AF13" s="218">
        <v>2</v>
      </c>
      <c r="AG13" s="218">
        <v>4</v>
      </c>
      <c r="AH13" s="186">
        <v>2</v>
      </c>
      <c r="AI13" s="215">
        <v>4</v>
      </c>
      <c r="AJ13" s="216">
        <v>2</v>
      </c>
      <c r="AK13" s="186">
        <v>4</v>
      </c>
      <c r="AL13" s="218">
        <v>2</v>
      </c>
      <c r="AM13" s="215">
        <v>4</v>
      </c>
      <c r="AN13" s="216">
        <v>2</v>
      </c>
      <c r="AO13" s="186">
        <v>2</v>
      </c>
      <c r="AP13" s="186">
        <v>4</v>
      </c>
      <c r="AQ13" s="245">
        <v>2</v>
      </c>
      <c r="AR13" s="216">
        <v>4</v>
      </c>
      <c r="AS13" s="186">
        <v>2</v>
      </c>
      <c r="AT13" s="186">
        <v>4</v>
      </c>
      <c r="AU13" s="186">
        <v>2</v>
      </c>
      <c r="AV13" s="221"/>
      <c r="AW13" s="222"/>
      <c r="AX13" s="222"/>
      <c r="AY13" s="222"/>
      <c r="AZ13" s="223"/>
      <c r="BA13" s="224"/>
      <c r="BB13" s="222"/>
      <c r="BC13" s="222"/>
      <c r="BD13" s="222"/>
      <c r="BE13" s="246"/>
      <c r="BF13" s="226">
        <f t="shared" si="0"/>
        <v>68</v>
      </c>
      <c r="BG13" s="227">
        <f t="shared" si="1"/>
        <v>68</v>
      </c>
      <c r="BH13" s="552">
        <f t="shared" si="2"/>
        <v>136</v>
      </c>
      <c r="BI13" s="159"/>
      <c r="BJ13" s="160" t="str">
        <f>IF(BH13=136, "+", "-")</f>
        <v>+</v>
      </c>
    </row>
    <row r="14" spans="1:62" ht="15.75" customHeight="1" x14ac:dyDescent="0.25">
      <c r="A14" s="196" t="s">
        <v>43</v>
      </c>
      <c r="B14" s="1043" t="s">
        <v>51</v>
      </c>
      <c r="C14" s="459" t="s">
        <v>52</v>
      </c>
      <c r="D14" s="130" t="s">
        <v>42</v>
      </c>
      <c r="E14" s="165"/>
      <c r="F14" s="166">
        <v>2</v>
      </c>
      <c r="G14" s="166">
        <v>2</v>
      </c>
      <c r="H14" s="167">
        <v>2</v>
      </c>
      <c r="I14" s="168">
        <v>4</v>
      </c>
      <c r="J14" s="169">
        <v>2</v>
      </c>
      <c r="K14" s="170">
        <v>2</v>
      </c>
      <c r="L14" s="171">
        <v>2</v>
      </c>
      <c r="M14" s="172">
        <v>2</v>
      </c>
      <c r="N14" s="173">
        <v>2</v>
      </c>
      <c r="O14" s="171">
        <v>2</v>
      </c>
      <c r="P14" s="171">
        <v>2</v>
      </c>
      <c r="Q14" s="172">
        <v>2</v>
      </c>
      <c r="R14" s="173">
        <v>2</v>
      </c>
      <c r="S14" s="171">
        <v>2</v>
      </c>
      <c r="T14" s="171">
        <v>4</v>
      </c>
      <c r="U14" s="171">
        <v>2</v>
      </c>
      <c r="V14" s="209"/>
      <c r="W14" s="210"/>
      <c r="X14" s="176">
        <v>2</v>
      </c>
      <c r="Y14" s="177">
        <v>2</v>
      </c>
      <c r="Z14" s="178"/>
      <c r="AA14" s="179">
        <v>2</v>
      </c>
      <c r="AB14" s="177">
        <v>2</v>
      </c>
      <c r="AC14" s="180"/>
      <c r="AD14" s="181">
        <v>2</v>
      </c>
      <c r="AE14" s="182">
        <v>2</v>
      </c>
      <c r="AF14" s="180"/>
      <c r="AG14" s="180">
        <v>2</v>
      </c>
      <c r="AH14" s="183">
        <v>2</v>
      </c>
      <c r="AI14" s="184">
        <v>2</v>
      </c>
      <c r="AJ14" s="185">
        <v>2</v>
      </c>
      <c r="AK14" s="183"/>
      <c r="AL14" s="180">
        <v>2</v>
      </c>
      <c r="AM14" s="184">
        <v>2</v>
      </c>
      <c r="AN14" s="185">
        <v>2</v>
      </c>
      <c r="AO14" s="183"/>
      <c r="AP14" s="183">
        <v>2</v>
      </c>
      <c r="AQ14" s="187">
        <v>2</v>
      </c>
      <c r="AR14" s="185"/>
      <c r="AS14" s="183">
        <v>2</v>
      </c>
      <c r="AT14" s="183">
        <v>2</v>
      </c>
      <c r="AU14" s="183">
        <v>2</v>
      </c>
      <c r="AV14" s="248"/>
      <c r="AW14" s="222"/>
      <c r="AX14" s="222"/>
      <c r="AY14" s="222"/>
      <c r="AZ14" s="223"/>
      <c r="BA14" s="224"/>
      <c r="BB14" s="222"/>
      <c r="BC14" s="222"/>
      <c r="BD14" s="222"/>
      <c r="BE14" s="225"/>
      <c r="BF14" s="226">
        <f t="shared" si="0"/>
        <v>36</v>
      </c>
      <c r="BG14" s="227">
        <f t="shared" si="1"/>
        <v>36</v>
      </c>
      <c r="BH14" s="552">
        <f t="shared" si="2"/>
        <v>72</v>
      </c>
      <c r="BI14" s="159"/>
      <c r="BJ14" s="160" t="str">
        <f>IF(BH14=72, "+", "-")</f>
        <v>+</v>
      </c>
    </row>
    <row r="15" spans="1:62" ht="30.75" customHeight="1" x14ac:dyDescent="0.25">
      <c r="A15" s="249" t="s">
        <v>53</v>
      </c>
      <c r="B15" s="1047" t="s">
        <v>54</v>
      </c>
      <c r="C15" s="251" t="s">
        <v>55</v>
      </c>
      <c r="D15" s="252" t="s">
        <v>42</v>
      </c>
      <c r="E15" s="165">
        <v>2</v>
      </c>
      <c r="F15" s="166"/>
      <c r="G15" s="166">
        <v>2</v>
      </c>
      <c r="H15" s="167">
        <v>2</v>
      </c>
      <c r="I15" s="168">
        <v>2</v>
      </c>
      <c r="J15" s="169">
        <v>2</v>
      </c>
      <c r="K15" s="170">
        <v>2</v>
      </c>
      <c r="L15" s="171">
        <v>2</v>
      </c>
      <c r="M15" s="172">
        <v>2</v>
      </c>
      <c r="N15" s="173">
        <v>2</v>
      </c>
      <c r="O15" s="171">
        <v>2</v>
      </c>
      <c r="P15" s="171">
        <v>2</v>
      </c>
      <c r="Q15" s="172">
        <v>2</v>
      </c>
      <c r="R15" s="173">
        <v>2</v>
      </c>
      <c r="S15" s="171">
        <v>2</v>
      </c>
      <c r="T15" s="171">
        <v>2</v>
      </c>
      <c r="U15" s="171">
        <v>2</v>
      </c>
      <c r="V15" s="209"/>
      <c r="W15" s="210"/>
      <c r="X15" s="211">
        <v>2</v>
      </c>
      <c r="Y15" s="212">
        <v>2</v>
      </c>
      <c r="Z15" s="253">
        <v>2</v>
      </c>
      <c r="AA15" s="254">
        <v>2</v>
      </c>
      <c r="AB15" s="255">
        <v>2</v>
      </c>
      <c r="AC15" s="186">
        <v>2</v>
      </c>
      <c r="AD15" s="215">
        <v>2</v>
      </c>
      <c r="AE15" s="216">
        <v>2</v>
      </c>
      <c r="AF15" s="186"/>
      <c r="AG15" s="186">
        <v>2</v>
      </c>
      <c r="AH15" s="186"/>
      <c r="AI15" s="215">
        <v>2</v>
      </c>
      <c r="AJ15" s="217">
        <v>2</v>
      </c>
      <c r="AK15" s="218">
        <v>2</v>
      </c>
      <c r="AL15" s="218">
        <v>2</v>
      </c>
      <c r="AM15" s="219">
        <v>2</v>
      </c>
      <c r="AN15" s="217">
        <v>2</v>
      </c>
      <c r="AO15" s="218">
        <v>2</v>
      </c>
      <c r="AP15" s="218"/>
      <c r="AQ15" s="220">
        <v>2</v>
      </c>
      <c r="AR15" s="216"/>
      <c r="AS15" s="186">
        <v>2</v>
      </c>
      <c r="AT15" s="186"/>
      <c r="AU15" s="186"/>
      <c r="AV15" s="212"/>
      <c r="AW15" s="222"/>
      <c r="AX15" s="222"/>
      <c r="AY15" s="222"/>
      <c r="AZ15" s="223"/>
      <c r="BA15" s="224"/>
      <c r="BB15" s="222"/>
      <c r="BC15" s="222"/>
      <c r="BD15" s="222"/>
      <c r="BE15" s="246"/>
      <c r="BF15" s="226">
        <f t="shared" si="0"/>
        <v>32</v>
      </c>
      <c r="BG15" s="227">
        <f t="shared" si="1"/>
        <v>36</v>
      </c>
      <c r="BH15" s="605">
        <f t="shared" si="2"/>
        <v>68</v>
      </c>
      <c r="BI15" s="159"/>
      <c r="BJ15" s="160" t="str">
        <f>IF(BH15=68, "+", "-")</f>
        <v>+</v>
      </c>
    </row>
    <row r="16" spans="1:62" ht="18.75" customHeight="1" x14ac:dyDescent="0.25">
      <c r="A16" s="249" t="s">
        <v>43</v>
      </c>
      <c r="B16" s="1043" t="s">
        <v>56</v>
      </c>
      <c r="C16" s="163" t="s">
        <v>57</v>
      </c>
      <c r="D16" s="199" t="s">
        <v>42</v>
      </c>
      <c r="E16" s="165">
        <v>2</v>
      </c>
      <c r="F16" s="166">
        <v>2</v>
      </c>
      <c r="G16" s="166">
        <v>2</v>
      </c>
      <c r="H16" s="167">
        <v>2</v>
      </c>
      <c r="I16" s="168">
        <v>2</v>
      </c>
      <c r="J16" s="169">
        <v>2</v>
      </c>
      <c r="K16" s="170">
        <v>2</v>
      </c>
      <c r="L16" s="171">
        <v>2</v>
      </c>
      <c r="M16" s="172">
        <v>2</v>
      </c>
      <c r="N16" s="173">
        <v>2</v>
      </c>
      <c r="O16" s="171">
        <v>2</v>
      </c>
      <c r="P16" s="171">
        <v>2</v>
      </c>
      <c r="Q16" s="172">
        <v>2</v>
      </c>
      <c r="R16" s="173">
        <v>2</v>
      </c>
      <c r="S16" s="171">
        <v>2</v>
      </c>
      <c r="T16" s="171">
        <v>2</v>
      </c>
      <c r="U16" s="171">
        <v>4</v>
      </c>
      <c r="V16" s="209"/>
      <c r="W16" s="210"/>
      <c r="X16" s="242">
        <v>2</v>
      </c>
      <c r="Y16" s="257">
        <v>2</v>
      </c>
      <c r="Z16" s="258">
        <v>2</v>
      </c>
      <c r="AA16" s="259">
        <v>2</v>
      </c>
      <c r="AB16" s="260">
        <v>2</v>
      </c>
      <c r="AC16" s="218">
        <v>2</v>
      </c>
      <c r="AD16" s="219">
        <v>2</v>
      </c>
      <c r="AE16" s="217">
        <v>2</v>
      </c>
      <c r="AF16" s="218"/>
      <c r="AG16" s="218">
        <v>2</v>
      </c>
      <c r="AH16" s="186">
        <v>2</v>
      </c>
      <c r="AI16" s="215">
        <v>2</v>
      </c>
      <c r="AJ16" s="216"/>
      <c r="AK16" s="186">
        <v>2</v>
      </c>
      <c r="AL16" s="218"/>
      <c r="AM16" s="215"/>
      <c r="AN16" s="216">
        <v>2</v>
      </c>
      <c r="AO16" s="186"/>
      <c r="AP16" s="186">
        <v>2</v>
      </c>
      <c r="AQ16" s="245">
        <v>2</v>
      </c>
      <c r="AR16" s="216"/>
      <c r="AS16" s="186">
        <v>2</v>
      </c>
      <c r="AT16" s="186">
        <v>2</v>
      </c>
      <c r="AU16" s="186">
        <v>2</v>
      </c>
      <c r="AV16" s="212"/>
      <c r="AW16" s="261"/>
      <c r="AX16" s="261"/>
      <c r="AY16" s="261"/>
      <c r="AZ16" s="262"/>
      <c r="BA16" s="263"/>
      <c r="BB16" s="261"/>
      <c r="BC16" s="261"/>
      <c r="BD16" s="261"/>
      <c r="BE16" s="264"/>
      <c r="BF16" s="226">
        <f t="shared" si="0"/>
        <v>36</v>
      </c>
      <c r="BG16" s="227">
        <f t="shared" si="1"/>
        <v>36</v>
      </c>
      <c r="BH16" s="605">
        <f t="shared" si="2"/>
        <v>72</v>
      </c>
      <c r="BI16" s="159"/>
      <c r="BJ16" s="160" t="str">
        <f>IF(BH16=72, "+", "-")</f>
        <v>+</v>
      </c>
    </row>
    <row r="17" spans="1:62" ht="15.75" customHeight="1" x14ac:dyDescent="0.25">
      <c r="A17" s="249" t="s">
        <v>43</v>
      </c>
      <c r="B17" s="1043" t="s">
        <v>58</v>
      </c>
      <c r="C17" s="198" t="s">
        <v>59</v>
      </c>
      <c r="D17" s="199" t="s">
        <v>42</v>
      </c>
      <c r="E17" s="165">
        <v>2</v>
      </c>
      <c r="F17" s="166">
        <v>2</v>
      </c>
      <c r="G17" s="166">
        <v>2</v>
      </c>
      <c r="H17" s="167">
        <v>2</v>
      </c>
      <c r="I17" s="168">
        <v>2</v>
      </c>
      <c r="J17" s="169">
        <v>2</v>
      </c>
      <c r="K17" s="170">
        <v>2</v>
      </c>
      <c r="L17" s="171">
        <v>2</v>
      </c>
      <c r="M17" s="172">
        <v>2</v>
      </c>
      <c r="N17" s="173">
        <v>2</v>
      </c>
      <c r="O17" s="171">
        <v>2</v>
      </c>
      <c r="P17" s="171">
        <v>4</v>
      </c>
      <c r="Q17" s="172">
        <v>2</v>
      </c>
      <c r="R17" s="173">
        <v>2</v>
      </c>
      <c r="S17" s="171">
        <v>2</v>
      </c>
      <c r="T17" s="171">
        <v>2</v>
      </c>
      <c r="U17" s="240">
        <v>2</v>
      </c>
      <c r="V17" s="209"/>
      <c r="W17" s="210"/>
      <c r="X17" s="242">
        <v>2</v>
      </c>
      <c r="Y17" s="257">
        <v>2</v>
      </c>
      <c r="Z17" s="258">
        <v>2</v>
      </c>
      <c r="AA17" s="259">
        <v>2</v>
      </c>
      <c r="AB17" s="260"/>
      <c r="AC17" s="218">
        <v>2</v>
      </c>
      <c r="AD17" s="219">
        <v>2</v>
      </c>
      <c r="AE17" s="217">
        <v>2</v>
      </c>
      <c r="AF17" s="218">
        <v>2</v>
      </c>
      <c r="AG17" s="218">
        <v>2</v>
      </c>
      <c r="AH17" s="186">
        <v>2</v>
      </c>
      <c r="AI17" s="215"/>
      <c r="AJ17" s="216">
        <v>2</v>
      </c>
      <c r="AK17" s="186">
        <v>2</v>
      </c>
      <c r="AL17" s="218"/>
      <c r="AM17" s="215">
        <v>2</v>
      </c>
      <c r="AN17" s="216"/>
      <c r="AO17" s="186">
        <v>2</v>
      </c>
      <c r="AP17" s="186">
        <v>2</v>
      </c>
      <c r="AQ17" s="245"/>
      <c r="AR17" s="216">
        <v>2</v>
      </c>
      <c r="AS17" s="186">
        <v>2</v>
      </c>
      <c r="AT17" s="186">
        <v>2</v>
      </c>
      <c r="AU17" s="186"/>
      <c r="AV17" s="248"/>
      <c r="AW17" s="261"/>
      <c r="AX17" s="261"/>
      <c r="AY17" s="261"/>
      <c r="AZ17" s="262"/>
      <c r="BA17" s="263"/>
      <c r="BB17" s="261"/>
      <c r="BC17" s="261"/>
      <c r="BD17" s="261"/>
      <c r="BE17" s="264"/>
      <c r="BF17" s="226">
        <f t="shared" si="0"/>
        <v>36</v>
      </c>
      <c r="BG17" s="227">
        <f t="shared" si="1"/>
        <v>36</v>
      </c>
      <c r="BH17" s="605">
        <f t="shared" si="2"/>
        <v>72</v>
      </c>
      <c r="BI17" s="159"/>
      <c r="BJ17" s="160" t="str">
        <f>IF(BH17=72, "+", "-")</f>
        <v>+</v>
      </c>
    </row>
    <row r="18" spans="1:62" ht="17.25" customHeight="1" x14ac:dyDescent="0.25">
      <c r="A18" s="249" t="s">
        <v>43</v>
      </c>
      <c r="B18" s="1043" t="s">
        <v>60</v>
      </c>
      <c r="C18" s="198" t="s">
        <v>61</v>
      </c>
      <c r="D18" s="199" t="s">
        <v>42</v>
      </c>
      <c r="E18" s="165">
        <v>2</v>
      </c>
      <c r="F18" s="166">
        <v>2</v>
      </c>
      <c r="G18" s="166">
        <v>4</v>
      </c>
      <c r="H18" s="167">
        <v>2</v>
      </c>
      <c r="I18" s="168"/>
      <c r="J18" s="169">
        <v>2</v>
      </c>
      <c r="K18" s="170">
        <v>2</v>
      </c>
      <c r="L18" s="171">
        <v>2</v>
      </c>
      <c r="M18" s="172">
        <v>2</v>
      </c>
      <c r="N18" s="173">
        <v>2</v>
      </c>
      <c r="O18" s="171">
        <v>2</v>
      </c>
      <c r="P18" s="171">
        <v>4</v>
      </c>
      <c r="Q18" s="172"/>
      <c r="R18" s="173">
        <v>4</v>
      </c>
      <c r="S18" s="171">
        <v>2</v>
      </c>
      <c r="T18" s="171">
        <v>2</v>
      </c>
      <c r="U18" s="240">
        <v>2</v>
      </c>
      <c r="V18" s="209"/>
      <c r="W18" s="210"/>
      <c r="X18" s="242">
        <v>2</v>
      </c>
      <c r="Y18" s="257">
        <v>2</v>
      </c>
      <c r="Z18" s="258"/>
      <c r="AA18" s="259">
        <v>2</v>
      </c>
      <c r="AB18" s="260">
        <v>2</v>
      </c>
      <c r="AC18" s="218"/>
      <c r="AD18" s="219">
        <v>2</v>
      </c>
      <c r="AE18" s="217">
        <v>2</v>
      </c>
      <c r="AF18" s="218">
        <v>2</v>
      </c>
      <c r="AG18" s="218"/>
      <c r="AH18" s="186">
        <v>2</v>
      </c>
      <c r="AI18" s="215"/>
      <c r="AJ18" s="216">
        <v>2</v>
      </c>
      <c r="AK18" s="186"/>
      <c r="AL18" s="218">
        <v>2</v>
      </c>
      <c r="AM18" s="215">
        <v>2</v>
      </c>
      <c r="AN18" s="216">
        <v>2</v>
      </c>
      <c r="AO18" s="186"/>
      <c r="AP18" s="186">
        <v>2</v>
      </c>
      <c r="AQ18" s="245">
        <v>2</v>
      </c>
      <c r="AR18" s="216">
        <v>2</v>
      </c>
      <c r="AS18" s="186">
        <v>2</v>
      </c>
      <c r="AT18" s="186">
        <v>2</v>
      </c>
      <c r="AU18" s="186">
        <v>2</v>
      </c>
      <c r="AV18" s="212"/>
      <c r="AW18" s="261"/>
      <c r="AX18" s="261"/>
      <c r="AY18" s="261"/>
      <c r="AZ18" s="262"/>
      <c r="BA18" s="263"/>
      <c r="BB18" s="261"/>
      <c r="BC18" s="261"/>
      <c r="BD18" s="261"/>
      <c r="BE18" s="264"/>
      <c r="BF18" s="226">
        <f t="shared" si="0"/>
        <v>36</v>
      </c>
      <c r="BG18" s="227">
        <f t="shared" si="1"/>
        <v>36</v>
      </c>
      <c r="BH18" s="605">
        <f t="shared" si="2"/>
        <v>72</v>
      </c>
      <c r="BI18" s="159"/>
      <c r="BJ18" s="160" t="str">
        <f>IF(BH18=72, "+", "-")</f>
        <v>+</v>
      </c>
    </row>
    <row r="19" spans="1:62" ht="18" customHeight="1" x14ac:dyDescent="0.25">
      <c r="A19" s="265" t="s">
        <v>43</v>
      </c>
      <c r="B19" s="1048" t="s">
        <v>62</v>
      </c>
      <c r="C19" s="267" t="s">
        <v>63</v>
      </c>
      <c r="D19" s="199"/>
      <c r="E19" s="269">
        <v>2</v>
      </c>
      <c r="F19" s="270">
        <v>2</v>
      </c>
      <c r="G19" s="270">
        <v>4</v>
      </c>
      <c r="H19" s="271">
        <v>2</v>
      </c>
      <c r="I19" s="272">
        <v>2</v>
      </c>
      <c r="J19" s="273">
        <v>2</v>
      </c>
      <c r="K19" s="274">
        <v>2</v>
      </c>
      <c r="L19" s="275">
        <v>2</v>
      </c>
      <c r="M19" s="276">
        <v>2</v>
      </c>
      <c r="N19" s="277">
        <v>2</v>
      </c>
      <c r="O19" s="275">
        <v>2</v>
      </c>
      <c r="P19" s="275">
        <v>2</v>
      </c>
      <c r="Q19" s="276">
        <v>2</v>
      </c>
      <c r="R19" s="277">
        <v>2</v>
      </c>
      <c r="S19" s="275"/>
      <c r="T19" s="275">
        <v>4</v>
      </c>
      <c r="U19" s="275">
        <v>2</v>
      </c>
      <c r="V19" s="278"/>
      <c r="W19" s="279"/>
      <c r="X19" s="280">
        <v>2</v>
      </c>
      <c r="Y19" s="280">
        <v>2</v>
      </c>
      <c r="Z19" s="281">
        <v>2</v>
      </c>
      <c r="AA19" s="282">
        <v>2</v>
      </c>
      <c r="AB19" s="283"/>
      <c r="AC19" s="283">
        <v>2</v>
      </c>
      <c r="AD19" s="281">
        <v>2</v>
      </c>
      <c r="AE19" s="282"/>
      <c r="AF19" s="283">
        <v>2</v>
      </c>
      <c r="AG19" s="283">
        <v>2</v>
      </c>
      <c r="AH19" s="284">
        <v>2</v>
      </c>
      <c r="AI19" s="285"/>
      <c r="AJ19" s="286">
        <v>2</v>
      </c>
      <c r="AK19" s="284">
        <v>2</v>
      </c>
      <c r="AL19" s="283"/>
      <c r="AM19" s="285">
        <v>2</v>
      </c>
      <c r="AN19" s="286">
        <v>2</v>
      </c>
      <c r="AO19" s="284">
        <v>2</v>
      </c>
      <c r="AP19" s="287"/>
      <c r="AQ19" s="288">
        <v>2</v>
      </c>
      <c r="AR19" s="286">
        <v>2</v>
      </c>
      <c r="AS19" s="284">
        <v>2</v>
      </c>
      <c r="AT19" s="284"/>
      <c r="AU19" s="284">
        <v>2</v>
      </c>
      <c r="AV19" s="465"/>
      <c r="AW19" s="290"/>
      <c r="AX19" s="290"/>
      <c r="AY19" s="290"/>
      <c r="AZ19" s="291"/>
      <c r="BA19" s="292"/>
      <c r="BB19" s="290"/>
      <c r="BC19" s="290"/>
      <c r="BD19" s="290"/>
      <c r="BE19" s="293"/>
      <c r="BF19" s="226">
        <f t="shared" si="0"/>
        <v>36</v>
      </c>
      <c r="BG19" s="227">
        <f t="shared" si="1"/>
        <v>36</v>
      </c>
      <c r="BH19" s="605">
        <f t="shared" si="2"/>
        <v>72</v>
      </c>
      <c r="BI19" s="159"/>
      <c r="BJ19" s="160" t="str">
        <f>IF(BH19=72, "+", "-")</f>
        <v>+</v>
      </c>
    </row>
    <row r="20" spans="1:62" ht="39.75" customHeight="1" x14ac:dyDescent="0.25">
      <c r="A20" s="401"/>
      <c r="B20" s="1049" t="s">
        <v>64</v>
      </c>
      <c r="C20" s="637" t="s">
        <v>65</v>
      </c>
      <c r="D20" s="199"/>
      <c r="E20" s="1050"/>
      <c r="F20" s="1051"/>
      <c r="G20" s="1051"/>
      <c r="H20" s="1052"/>
      <c r="I20" s="1053"/>
      <c r="J20" s="1054"/>
      <c r="K20" s="1055"/>
      <c r="L20" s="1056"/>
      <c r="M20" s="1057"/>
      <c r="N20" s="1058"/>
      <c r="O20" s="1056"/>
      <c r="P20" s="1056"/>
      <c r="Q20" s="1057"/>
      <c r="R20" s="1058"/>
      <c r="S20" s="1056"/>
      <c r="T20" s="1056"/>
      <c r="U20" s="1056"/>
      <c r="V20" s="309"/>
      <c r="W20" s="310"/>
      <c r="X20" s="1059"/>
      <c r="Y20" s="1059"/>
      <c r="Z20" s="1060"/>
      <c r="AA20" s="1061"/>
      <c r="AB20" s="1059"/>
      <c r="AC20" s="1059"/>
      <c r="AD20" s="1060"/>
      <c r="AE20" s="1061"/>
      <c r="AF20" s="1059"/>
      <c r="AG20" s="1059"/>
      <c r="AH20" s="1062"/>
      <c r="AI20" s="1063"/>
      <c r="AJ20" s="1064"/>
      <c r="AK20" s="1062"/>
      <c r="AL20" s="1059"/>
      <c r="AM20" s="1063"/>
      <c r="AN20" s="1064"/>
      <c r="AO20" s="1062"/>
      <c r="AP20" s="1062"/>
      <c r="AQ20" s="1063"/>
      <c r="AR20" s="1064"/>
      <c r="AS20" s="1062"/>
      <c r="AT20" s="1062"/>
      <c r="AU20" s="1062"/>
      <c r="AV20" s="1062"/>
      <c r="AW20" s="409"/>
      <c r="AX20" s="409"/>
      <c r="AY20" s="409"/>
      <c r="AZ20" s="668"/>
      <c r="BA20" s="669"/>
      <c r="BB20" s="409"/>
      <c r="BC20" s="409"/>
      <c r="BD20" s="409"/>
      <c r="BE20" s="403"/>
      <c r="BF20" s="1065"/>
      <c r="BG20" s="1066">
        <f t="shared" si="1"/>
        <v>0</v>
      </c>
      <c r="BH20" s="507"/>
      <c r="BI20" s="159"/>
      <c r="BJ20" s="160"/>
    </row>
    <row r="21" spans="1:62" ht="21" customHeight="1" x14ac:dyDescent="0.25">
      <c r="A21" s="323" t="s">
        <v>66</v>
      </c>
      <c r="B21" s="1067" t="s">
        <v>67</v>
      </c>
      <c r="C21" s="325" t="s">
        <v>68</v>
      </c>
      <c r="D21" s="199"/>
      <c r="E21" s="327">
        <v>4</v>
      </c>
      <c r="F21" s="328">
        <v>4</v>
      </c>
      <c r="G21" s="328">
        <v>4</v>
      </c>
      <c r="H21" s="329">
        <v>4</v>
      </c>
      <c r="I21" s="330">
        <v>4</v>
      </c>
      <c r="J21" s="331">
        <v>4</v>
      </c>
      <c r="K21" s="332">
        <v>4</v>
      </c>
      <c r="L21" s="333">
        <v>6</v>
      </c>
      <c r="M21" s="334">
        <v>6</v>
      </c>
      <c r="N21" s="335">
        <v>6</v>
      </c>
      <c r="O21" s="333">
        <v>6</v>
      </c>
      <c r="P21" s="333">
        <v>4</v>
      </c>
      <c r="Q21" s="334">
        <v>6</v>
      </c>
      <c r="R21" s="335">
        <v>6</v>
      </c>
      <c r="S21" s="333">
        <v>6</v>
      </c>
      <c r="T21" s="333">
        <v>6</v>
      </c>
      <c r="U21" s="333">
        <v>6</v>
      </c>
      <c r="V21" s="174"/>
      <c r="W21" s="175"/>
      <c r="X21" s="336">
        <v>4</v>
      </c>
      <c r="Y21" s="336">
        <v>4</v>
      </c>
      <c r="Z21" s="337">
        <v>4</v>
      </c>
      <c r="AA21" s="338">
        <v>4</v>
      </c>
      <c r="AB21" s="339">
        <v>4</v>
      </c>
      <c r="AC21" s="339">
        <v>4</v>
      </c>
      <c r="AD21" s="337">
        <v>4</v>
      </c>
      <c r="AE21" s="338">
        <v>4</v>
      </c>
      <c r="AF21" s="339">
        <v>4</v>
      </c>
      <c r="AG21" s="339">
        <v>4</v>
      </c>
      <c r="AH21" s="340">
        <v>4</v>
      </c>
      <c r="AI21" s="341">
        <v>4</v>
      </c>
      <c r="AJ21" s="342">
        <v>4</v>
      </c>
      <c r="AK21" s="340">
        <v>4</v>
      </c>
      <c r="AL21" s="339">
        <v>4</v>
      </c>
      <c r="AM21" s="341">
        <v>4</v>
      </c>
      <c r="AN21" s="342">
        <v>4</v>
      </c>
      <c r="AO21" s="340">
        <v>6</v>
      </c>
      <c r="AP21" s="340">
        <v>4</v>
      </c>
      <c r="AQ21" s="341">
        <v>4</v>
      </c>
      <c r="AR21" s="342">
        <v>6</v>
      </c>
      <c r="AS21" s="340">
        <v>4</v>
      </c>
      <c r="AT21" s="340">
        <v>6</v>
      </c>
      <c r="AU21" s="340">
        <v>4</v>
      </c>
      <c r="AV21" s="343"/>
      <c r="AW21" s="290"/>
      <c r="AX21" s="290"/>
      <c r="AY21" s="290"/>
      <c r="AZ21" s="291"/>
      <c r="BA21" s="292"/>
      <c r="BB21" s="290"/>
      <c r="BC21" s="290"/>
      <c r="BD21" s="290"/>
      <c r="BE21" s="293"/>
      <c r="BF21" s="193">
        <f t="shared" ref="BF21:BF27" si="3">SUM(E21:V21)</f>
        <v>86</v>
      </c>
      <c r="BG21" s="227">
        <f t="shared" si="1"/>
        <v>102</v>
      </c>
      <c r="BH21" s="552">
        <f t="shared" ref="BH21:BH39" si="4">BF21+BG21</f>
        <v>188</v>
      </c>
      <c r="BI21" s="159"/>
      <c r="BJ21" s="160" t="str">
        <f>IF(BH21=228, "+", "-")</f>
        <v>-</v>
      </c>
    </row>
    <row r="22" spans="1:62" ht="18.75" customHeight="1" x14ac:dyDescent="0.25">
      <c r="A22" s="344" t="s">
        <v>69</v>
      </c>
      <c r="B22" s="1068" t="s">
        <v>70</v>
      </c>
      <c r="C22" s="346" t="s">
        <v>71</v>
      </c>
      <c r="D22" s="199"/>
      <c r="E22" s="327">
        <v>2</v>
      </c>
      <c r="F22" s="328">
        <v>2</v>
      </c>
      <c r="G22" s="328">
        <v>2</v>
      </c>
      <c r="H22" s="329">
        <v>2</v>
      </c>
      <c r="I22" s="330">
        <v>2</v>
      </c>
      <c r="J22" s="331">
        <v>2</v>
      </c>
      <c r="K22" s="332">
        <v>2</v>
      </c>
      <c r="L22" s="333">
        <v>2</v>
      </c>
      <c r="M22" s="334">
        <v>4</v>
      </c>
      <c r="N22" s="335">
        <v>2</v>
      </c>
      <c r="O22" s="333">
        <v>2</v>
      </c>
      <c r="P22" s="333">
        <v>2</v>
      </c>
      <c r="Q22" s="334">
        <v>4</v>
      </c>
      <c r="R22" s="335">
        <v>2</v>
      </c>
      <c r="S22" s="333">
        <v>4</v>
      </c>
      <c r="T22" s="333">
        <v>2</v>
      </c>
      <c r="U22" s="333">
        <v>4</v>
      </c>
      <c r="V22" s="209"/>
      <c r="W22" s="210"/>
      <c r="X22" s="348">
        <v>4</v>
      </c>
      <c r="Y22" s="348">
        <v>4</v>
      </c>
      <c r="Z22" s="349">
        <v>2</v>
      </c>
      <c r="AA22" s="350">
        <v>2</v>
      </c>
      <c r="AB22" s="351">
        <v>2</v>
      </c>
      <c r="AC22" s="351">
        <v>2</v>
      </c>
      <c r="AD22" s="349">
        <v>2</v>
      </c>
      <c r="AE22" s="350">
        <v>2</v>
      </c>
      <c r="AF22" s="351">
        <v>2</v>
      </c>
      <c r="AG22" s="351">
        <v>2</v>
      </c>
      <c r="AH22" s="352">
        <v>2</v>
      </c>
      <c r="AI22" s="353"/>
      <c r="AJ22" s="354">
        <v>2</v>
      </c>
      <c r="AK22" s="352">
        <v>2</v>
      </c>
      <c r="AL22" s="351">
        <v>2</v>
      </c>
      <c r="AM22" s="353">
        <v>2</v>
      </c>
      <c r="AN22" s="354">
        <v>2</v>
      </c>
      <c r="AO22" s="352">
        <v>2</v>
      </c>
      <c r="AP22" s="352">
        <v>2</v>
      </c>
      <c r="AQ22" s="353"/>
      <c r="AR22" s="354">
        <v>2</v>
      </c>
      <c r="AS22" s="352"/>
      <c r="AT22" s="352">
        <v>2</v>
      </c>
      <c r="AU22" s="352"/>
      <c r="AV22" s="355"/>
      <c r="AW22" s="290"/>
      <c r="AX22" s="290"/>
      <c r="AY22" s="290"/>
      <c r="AZ22" s="291"/>
      <c r="BA22" s="292"/>
      <c r="BB22" s="290"/>
      <c r="BC22" s="290"/>
      <c r="BD22" s="290"/>
      <c r="BE22" s="293"/>
      <c r="BF22" s="193">
        <f t="shared" si="3"/>
        <v>42</v>
      </c>
      <c r="BG22" s="227">
        <f t="shared" si="1"/>
        <v>44</v>
      </c>
      <c r="BH22" s="804">
        <f t="shared" si="4"/>
        <v>86</v>
      </c>
      <c r="BI22" s="159"/>
      <c r="BJ22" s="160" t="str">
        <f>IF(BH22=86, "+", "-")</f>
        <v>+</v>
      </c>
    </row>
    <row r="23" spans="1:62" ht="18.75" customHeight="1" x14ac:dyDescent="0.25">
      <c r="A23" s="356" t="s">
        <v>72</v>
      </c>
      <c r="B23" s="1068" t="s">
        <v>73</v>
      </c>
      <c r="C23" s="358" t="s">
        <v>74</v>
      </c>
      <c r="D23" s="199"/>
      <c r="E23" s="360">
        <v>4</v>
      </c>
      <c r="F23" s="361">
        <v>4</v>
      </c>
      <c r="G23" s="361">
        <v>2</v>
      </c>
      <c r="H23" s="362">
        <v>2</v>
      </c>
      <c r="I23" s="363">
        <v>2</v>
      </c>
      <c r="J23" s="364">
        <v>2</v>
      </c>
      <c r="K23" s="365">
        <v>2</v>
      </c>
      <c r="L23" s="366">
        <v>4</v>
      </c>
      <c r="M23" s="367">
        <v>2</v>
      </c>
      <c r="N23" s="368">
        <v>2</v>
      </c>
      <c r="O23" s="366">
        <v>2</v>
      </c>
      <c r="P23" s="366">
        <v>2</v>
      </c>
      <c r="Q23" s="367">
        <v>2</v>
      </c>
      <c r="R23" s="368">
        <v>2</v>
      </c>
      <c r="S23" s="366">
        <v>2</v>
      </c>
      <c r="T23" s="366">
        <v>2</v>
      </c>
      <c r="U23" s="366">
        <v>2</v>
      </c>
      <c r="V23" s="278"/>
      <c r="W23" s="279"/>
      <c r="X23" s="369">
        <v>4</v>
      </c>
      <c r="Y23" s="369">
        <v>2</v>
      </c>
      <c r="Z23" s="370">
        <v>4</v>
      </c>
      <c r="AA23" s="371">
        <v>4</v>
      </c>
      <c r="AB23" s="372">
        <v>4</v>
      </c>
      <c r="AC23" s="372">
        <v>2</v>
      </c>
      <c r="AD23" s="370">
        <v>4</v>
      </c>
      <c r="AE23" s="371">
        <v>2</v>
      </c>
      <c r="AF23" s="372">
        <v>2</v>
      </c>
      <c r="AG23" s="372">
        <v>2</v>
      </c>
      <c r="AH23" s="373">
        <v>2</v>
      </c>
      <c r="AI23" s="374">
        <v>2</v>
      </c>
      <c r="AJ23" s="375">
        <v>4</v>
      </c>
      <c r="AK23" s="373">
        <v>2</v>
      </c>
      <c r="AL23" s="372">
        <v>2</v>
      </c>
      <c r="AM23" s="374">
        <v>2</v>
      </c>
      <c r="AN23" s="375">
        <v>2</v>
      </c>
      <c r="AO23" s="373"/>
      <c r="AP23" s="373">
        <v>2</v>
      </c>
      <c r="AQ23" s="374">
        <v>2</v>
      </c>
      <c r="AR23" s="375">
        <v>2</v>
      </c>
      <c r="AS23" s="373">
        <v>2</v>
      </c>
      <c r="AT23" s="373">
        <v>2</v>
      </c>
      <c r="AU23" s="373">
        <v>2</v>
      </c>
      <c r="AV23" s="376"/>
      <c r="AW23" s="290"/>
      <c r="AX23" s="290"/>
      <c r="AY23" s="290"/>
      <c r="AZ23" s="291"/>
      <c r="BA23" s="292"/>
      <c r="BB23" s="290"/>
      <c r="BC23" s="290"/>
      <c r="BD23" s="290"/>
      <c r="BE23" s="293"/>
      <c r="BF23" s="193">
        <f t="shared" si="3"/>
        <v>40</v>
      </c>
      <c r="BG23" s="227">
        <f t="shared" si="1"/>
        <v>58</v>
      </c>
      <c r="BH23" s="804">
        <f t="shared" si="4"/>
        <v>98</v>
      </c>
      <c r="BI23" s="159"/>
      <c r="BJ23" s="160"/>
    </row>
    <row r="24" spans="1:62" ht="21" customHeight="1" x14ac:dyDescent="0.25">
      <c r="A24" s="356" t="s">
        <v>75</v>
      </c>
      <c r="B24" s="1068" t="s">
        <v>76</v>
      </c>
      <c r="C24" s="358" t="s">
        <v>77</v>
      </c>
      <c r="D24" s="347"/>
      <c r="E24" s="360"/>
      <c r="F24" s="361"/>
      <c r="G24" s="361"/>
      <c r="H24" s="362"/>
      <c r="I24" s="363"/>
      <c r="J24" s="364"/>
      <c r="K24" s="365"/>
      <c r="L24" s="366"/>
      <c r="M24" s="367"/>
      <c r="N24" s="368"/>
      <c r="O24" s="366"/>
      <c r="P24" s="366"/>
      <c r="Q24" s="367"/>
      <c r="R24" s="368"/>
      <c r="S24" s="366"/>
      <c r="T24" s="366"/>
      <c r="U24" s="366"/>
      <c r="V24" s="278"/>
      <c r="W24" s="279"/>
      <c r="X24" s="369"/>
      <c r="Y24" s="369"/>
      <c r="Z24" s="370"/>
      <c r="AA24" s="371">
        <v>2</v>
      </c>
      <c r="AB24" s="372">
        <v>2</v>
      </c>
      <c r="AC24" s="372"/>
      <c r="AD24" s="370">
        <v>2</v>
      </c>
      <c r="AE24" s="371">
        <v>2</v>
      </c>
      <c r="AF24" s="372">
        <v>2</v>
      </c>
      <c r="AG24" s="372">
        <v>2</v>
      </c>
      <c r="AH24" s="373">
        <v>2</v>
      </c>
      <c r="AI24" s="374">
        <v>2</v>
      </c>
      <c r="AJ24" s="375"/>
      <c r="AK24" s="373">
        <v>2</v>
      </c>
      <c r="AL24" s="372">
        <v>2</v>
      </c>
      <c r="AM24" s="374"/>
      <c r="AN24" s="375">
        <v>2</v>
      </c>
      <c r="AO24" s="373">
        <v>2</v>
      </c>
      <c r="AP24" s="373">
        <v>2</v>
      </c>
      <c r="AQ24" s="374"/>
      <c r="AR24" s="375">
        <v>2</v>
      </c>
      <c r="AS24" s="373">
        <v>2</v>
      </c>
      <c r="AT24" s="373">
        <v>2</v>
      </c>
      <c r="AU24" s="373"/>
      <c r="AV24" s="376"/>
      <c r="AW24" s="290"/>
      <c r="AX24" s="290"/>
      <c r="AY24" s="290"/>
      <c r="AZ24" s="291"/>
      <c r="BA24" s="292"/>
      <c r="BB24" s="290"/>
      <c r="BC24" s="290"/>
      <c r="BD24" s="290"/>
      <c r="BE24" s="293"/>
      <c r="BF24" s="193">
        <f t="shared" si="3"/>
        <v>0</v>
      </c>
      <c r="BG24" s="227">
        <f t="shared" si="1"/>
        <v>32</v>
      </c>
      <c r="BH24" s="804">
        <f t="shared" si="4"/>
        <v>32</v>
      </c>
      <c r="BI24" s="159"/>
      <c r="BJ24" s="160" t="str">
        <f>IF(BH24=98, "+", "-")</f>
        <v>-</v>
      </c>
    </row>
    <row r="25" spans="1:62" ht="42.75" customHeight="1" x14ac:dyDescent="0.25">
      <c r="A25" s="401"/>
      <c r="B25" s="1069" t="s">
        <v>78</v>
      </c>
      <c r="C25" s="637" t="s">
        <v>79</v>
      </c>
      <c r="D25" s="347"/>
      <c r="E25" s="1050"/>
      <c r="F25" s="1051"/>
      <c r="G25" s="1051"/>
      <c r="H25" s="1052"/>
      <c r="I25" s="1053"/>
      <c r="J25" s="1054"/>
      <c r="K25" s="1055"/>
      <c r="L25" s="1056"/>
      <c r="M25" s="1057"/>
      <c r="N25" s="1058"/>
      <c r="O25" s="1056"/>
      <c r="P25" s="1056"/>
      <c r="Q25" s="1057"/>
      <c r="R25" s="1058"/>
      <c r="S25" s="1056"/>
      <c r="T25" s="1056"/>
      <c r="U25" s="1056"/>
      <c r="V25" s="309"/>
      <c r="W25" s="310"/>
      <c r="X25" s="1059"/>
      <c r="Y25" s="1059"/>
      <c r="Z25" s="1060"/>
      <c r="AA25" s="1061"/>
      <c r="AB25" s="1059"/>
      <c r="AC25" s="1059"/>
      <c r="AD25" s="1060"/>
      <c r="AE25" s="1061"/>
      <c r="AF25" s="1059"/>
      <c r="AG25" s="1059"/>
      <c r="AH25" s="1062"/>
      <c r="AI25" s="1063"/>
      <c r="AJ25" s="1064"/>
      <c r="AK25" s="1062"/>
      <c r="AL25" s="1059"/>
      <c r="AM25" s="1063"/>
      <c r="AN25" s="1064"/>
      <c r="AO25" s="1062"/>
      <c r="AP25" s="1062"/>
      <c r="AQ25" s="1063"/>
      <c r="AR25" s="1064"/>
      <c r="AS25" s="1062"/>
      <c r="AT25" s="1062"/>
      <c r="AU25" s="1062"/>
      <c r="AV25" s="1062"/>
      <c r="AW25" s="409"/>
      <c r="AX25" s="409"/>
      <c r="AY25" s="409"/>
      <c r="AZ25" s="668"/>
      <c r="BA25" s="669"/>
      <c r="BB25" s="409"/>
      <c r="BC25" s="409"/>
      <c r="BD25" s="409"/>
      <c r="BE25" s="403"/>
      <c r="BF25" s="1065">
        <f t="shared" si="3"/>
        <v>0</v>
      </c>
      <c r="BG25" s="1070">
        <f t="shared" si="1"/>
        <v>0</v>
      </c>
      <c r="BH25" s="507">
        <f t="shared" si="4"/>
        <v>0</v>
      </c>
      <c r="BI25" s="159"/>
      <c r="BJ25" s="160"/>
    </row>
    <row r="26" spans="1:62" ht="29.25" customHeight="1" x14ac:dyDescent="0.25">
      <c r="A26" s="382" t="s">
        <v>80</v>
      </c>
      <c r="B26" s="1071" t="s">
        <v>78</v>
      </c>
      <c r="C26" s="163" t="s">
        <v>186</v>
      </c>
      <c r="D26" s="199"/>
      <c r="E26" s="200"/>
      <c r="F26" s="201"/>
      <c r="G26" s="201">
        <v>2</v>
      </c>
      <c r="H26" s="202"/>
      <c r="I26" s="203">
        <v>2</v>
      </c>
      <c r="J26" s="204"/>
      <c r="K26" s="205">
        <v>2</v>
      </c>
      <c r="L26" s="206">
        <v>2</v>
      </c>
      <c r="M26" s="207">
        <v>2</v>
      </c>
      <c r="N26" s="208"/>
      <c r="O26" s="206">
        <v>2</v>
      </c>
      <c r="P26" s="206"/>
      <c r="Q26" s="207">
        <v>2</v>
      </c>
      <c r="R26" s="384"/>
      <c r="S26" s="385">
        <v>2</v>
      </c>
      <c r="T26" s="385"/>
      <c r="U26" s="385">
        <v>2</v>
      </c>
      <c r="V26" s="386"/>
      <c r="W26" s="175"/>
      <c r="X26" s="176"/>
      <c r="Y26" s="177"/>
      <c r="Z26" s="387"/>
      <c r="AA26" s="388"/>
      <c r="AB26" s="389"/>
      <c r="AC26" s="389">
        <v>2</v>
      </c>
      <c r="AD26" s="387"/>
      <c r="AE26" s="388">
        <v>2</v>
      </c>
      <c r="AF26" s="389"/>
      <c r="AG26" s="389">
        <v>2</v>
      </c>
      <c r="AH26" s="390"/>
      <c r="AI26" s="391">
        <v>2</v>
      </c>
      <c r="AJ26" s="392"/>
      <c r="AK26" s="390">
        <v>2</v>
      </c>
      <c r="AL26" s="389"/>
      <c r="AM26" s="391">
        <v>2</v>
      </c>
      <c r="AN26" s="392"/>
      <c r="AO26" s="390">
        <v>2</v>
      </c>
      <c r="AP26" s="390"/>
      <c r="AQ26" s="391">
        <v>2</v>
      </c>
      <c r="AR26" s="393"/>
      <c r="AS26" s="394">
        <v>2</v>
      </c>
      <c r="AT26" s="395"/>
      <c r="AU26" s="395"/>
      <c r="AV26" s="396"/>
      <c r="AW26" s="397"/>
      <c r="AX26" s="397"/>
      <c r="AY26" s="397"/>
      <c r="AZ26" s="398"/>
      <c r="BA26" s="399"/>
      <c r="BB26" s="397"/>
      <c r="BC26" s="397"/>
      <c r="BD26" s="397"/>
      <c r="BE26" s="400"/>
      <c r="BF26" s="193">
        <f t="shared" si="3"/>
        <v>18</v>
      </c>
      <c r="BG26" s="157">
        <f t="shared" si="1"/>
        <v>18</v>
      </c>
      <c r="BH26" s="1072">
        <f t="shared" si="4"/>
        <v>36</v>
      </c>
      <c r="BI26" s="159"/>
      <c r="BJ26" s="160" t="str">
        <f>IF(BH26=36, "+", "-")</f>
        <v>+</v>
      </c>
    </row>
    <row r="27" spans="1:62" ht="22.9" customHeight="1" x14ac:dyDescent="0.2">
      <c r="A27" s="401"/>
      <c r="B27" s="402" t="s">
        <v>187</v>
      </c>
      <c r="C27" s="108" t="s">
        <v>188</v>
      </c>
      <c r="D27" s="403"/>
      <c r="E27" s="404"/>
      <c r="F27" s="405"/>
      <c r="G27" s="405"/>
      <c r="H27" s="406"/>
      <c r="I27" s="407"/>
      <c r="J27" s="408"/>
      <c r="K27" s="409"/>
      <c r="L27" s="410"/>
      <c r="M27" s="411"/>
      <c r="N27" s="412"/>
      <c r="O27" s="410"/>
      <c r="P27" s="410"/>
      <c r="Q27" s="411"/>
      <c r="R27" s="1073"/>
      <c r="S27" s="410"/>
      <c r="T27" s="410"/>
      <c r="U27" s="410"/>
      <c r="V27" s="1074"/>
      <c r="W27" s="310"/>
      <c r="X27" s="410"/>
      <c r="Y27" s="410"/>
      <c r="Z27" s="411"/>
      <c r="AA27" s="412"/>
      <c r="AB27" s="410"/>
      <c r="AC27" s="410"/>
      <c r="AD27" s="411"/>
      <c r="AE27" s="412"/>
      <c r="AF27" s="410"/>
      <c r="AG27" s="410"/>
      <c r="AH27" s="409"/>
      <c r="AI27" s="668"/>
      <c r="AJ27" s="408"/>
      <c r="AK27" s="409"/>
      <c r="AL27" s="410"/>
      <c r="AM27" s="668"/>
      <c r="AN27" s="408"/>
      <c r="AO27" s="409"/>
      <c r="AP27" s="409"/>
      <c r="AQ27" s="668"/>
      <c r="AR27" s="1075"/>
      <c r="AS27" s="427"/>
      <c r="AT27" s="427"/>
      <c r="AU27" s="427"/>
      <c r="AV27" s="426"/>
      <c r="AW27" s="427"/>
      <c r="AX27" s="427"/>
      <c r="AY27" s="427"/>
      <c r="AZ27" s="428"/>
      <c r="BA27" s="429"/>
      <c r="BB27" s="427"/>
      <c r="BC27" s="427"/>
      <c r="BD27" s="427"/>
      <c r="BE27" s="430"/>
      <c r="BF27" s="1076">
        <f t="shared" si="3"/>
        <v>0</v>
      </c>
      <c r="BG27" s="1077">
        <f t="shared" si="1"/>
        <v>0</v>
      </c>
      <c r="BH27" s="433">
        <f t="shared" si="4"/>
        <v>0</v>
      </c>
      <c r="BI27" s="434"/>
      <c r="BJ27" s="160"/>
    </row>
    <row r="28" spans="1:62" ht="26.25" customHeight="1" x14ac:dyDescent="0.25">
      <c r="A28" s="249" t="s">
        <v>87</v>
      </c>
      <c r="B28" s="435" t="s">
        <v>189</v>
      </c>
      <c r="C28" s="198" t="s">
        <v>190</v>
      </c>
      <c r="D28" s="199"/>
      <c r="E28" s="447"/>
      <c r="F28" s="448"/>
      <c r="G28" s="448"/>
      <c r="H28" s="449"/>
      <c r="I28" s="450"/>
      <c r="J28" s="214"/>
      <c r="K28" s="212"/>
      <c r="L28" s="212"/>
      <c r="M28" s="451"/>
      <c r="N28" s="452"/>
      <c r="O28" s="257"/>
      <c r="P28" s="257"/>
      <c r="Q28" s="451"/>
      <c r="R28" s="452"/>
      <c r="S28" s="257"/>
      <c r="T28" s="257"/>
      <c r="U28" s="257"/>
      <c r="V28" s="471"/>
      <c r="W28" s="210"/>
      <c r="X28" s="242"/>
      <c r="Y28" s="257">
        <v>2</v>
      </c>
      <c r="Z28" s="451">
        <v>2</v>
      </c>
      <c r="AA28" s="452"/>
      <c r="AB28" s="257">
        <v>2</v>
      </c>
      <c r="AC28" s="257">
        <v>2</v>
      </c>
      <c r="AD28" s="451">
        <v>2</v>
      </c>
      <c r="AE28" s="452"/>
      <c r="AF28" s="257">
        <v>2</v>
      </c>
      <c r="AG28" s="257">
        <v>2</v>
      </c>
      <c r="AH28" s="212">
        <v>2</v>
      </c>
      <c r="AI28" s="213">
        <v>2</v>
      </c>
      <c r="AJ28" s="214"/>
      <c r="AK28" s="212">
        <v>2</v>
      </c>
      <c r="AL28" s="257">
        <v>2</v>
      </c>
      <c r="AM28" s="213">
        <v>2</v>
      </c>
      <c r="AN28" s="214"/>
      <c r="AO28" s="212">
        <v>2</v>
      </c>
      <c r="AP28" s="212">
        <v>2</v>
      </c>
      <c r="AQ28" s="213">
        <v>2</v>
      </c>
      <c r="AR28" s="1078"/>
      <c r="AS28" s="212">
        <v>2</v>
      </c>
      <c r="AT28" s="186">
        <v>2</v>
      </c>
      <c r="AU28" s="186">
        <v>2</v>
      </c>
      <c r="AV28" s="221"/>
      <c r="AW28" s="222"/>
      <c r="AX28" s="222"/>
      <c r="AY28" s="222"/>
      <c r="AZ28" s="223"/>
      <c r="BA28" s="224"/>
      <c r="BB28" s="222"/>
      <c r="BC28" s="222"/>
      <c r="BD28" s="222"/>
      <c r="BE28" s="246"/>
      <c r="BF28" s="226">
        <f>SUM(E28:U28)</f>
        <v>0</v>
      </c>
      <c r="BG28" s="157">
        <f t="shared" si="1"/>
        <v>36</v>
      </c>
      <c r="BH28" s="605">
        <f t="shared" si="4"/>
        <v>36</v>
      </c>
      <c r="BI28" s="159"/>
      <c r="BJ28" s="160" t="str">
        <f>IF(BH28=36, "+", "-")</f>
        <v>+</v>
      </c>
    </row>
    <row r="29" spans="1:62" ht="27.75" customHeight="1" x14ac:dyDescent="0.25">
      <c r="A29" s="249" t="s">
        <v>87</v>
      </c>
      <c r="B29" s="435" t="s">
        <v>191</v>
      </c>
      <c r="C29" s="198" t="s">
        <v>192</v>
      </c>
      <c r="D29" s="199"/>
      <c r="E29" s="447"/>
      <c r="F29" s="448"/>
      <c r="G29" s="448"/>
      <c r="H29" s="449"/>
      <c r="I29" s="450"/>
      <c r="J29" s="214"/>
      <c r="K29" s="212"/>
      <c r="L29" s="257"/>
      <c r="M29" s="451"/>
      <c r="N29" s="452"/>
      <c r="O29" s="257"/>
      <c r="P29" s="257"/>
      <c r="Q29" s="451"/>
      <c r="R29" s="467"/>
      <c r="S29" s="468"/>
      <c r="T29" s="468"/>
      <c r="U29" s="468"/>
      <c r="V29" s="1079"/>
      <c r="W29" s="210"/>
      <c r="X29" s="242"/>
      <c r="Y29" s="257">
        <v>2</v>
      </c>
      <c r="Z29" s="451">
        <v>2</v>
      </c>
      <c r="AA29" s="452">
        <v>2</v>
      </c>
      <c r="AB29" s="257">
        <v>2</v>
      </c>
      <c r="AC29" s="257">
        <v>2</v>
      </c>
      <c r="AD29" s="451">
        <v>2</v>
      </c>
      <c r="AE29" s="452">
        <v>2</v>
      </c>
      <c r="AF29" s="257">
        <v>2</v>
      </c>
      <c r="AG29" s="257"/>
      <c r="AH29" s="212">
        <v>2</v>
      </c>
      <c r="AI29" s="213">
        <v>2</v>
      </c>
      <c r="AJ29" s="214">
        <v>2</v>
      </c>
      <c r="AK29" s="212"/>
      <c r="AL29" s="257">
        <v>2</v>
      </c>
      <c r="AM29" s="213"/>
      <c r="AN29" s="214">
        <v>2</v>
      </c>
      <c r="AO29" s="212">
        <v>2</v>
      </c>
      <c r="AP29" s="212"/>
      <c r="AQ29" s="213">
        <v>2</v>
      </c>
      <c r="AR29" s="1080">
        <v>2</v>
      </c>
      <c r="AS29" s="1081"/>
      <c r="AT29" s="395">
        <v>2</v>
      </c>
      <c r="AU29" s="1081">
        <v>2</v>
      </c>
      <c r="AV29" s="396"/>
      <c r="AW29" s="261"/>
      <c r="AX29" s="261"/>
      <c r="AY29" s="261"/>
      <c r="AZ29" s="262"/>
      <c r="BA29" s="263"/>
      <c r="BB29" s="261"/>
      <c r="BC29" s="261"/>
      <c r="BD29" s="261"/>
      <c r="BE29" s="264"/>
      <c r="BF29" s="226">
        <f>SUM(E29:U29)</f>
        <v>0</v>
      </c>
      <c r="BG29" s="157">
        <f t="shared" si="1"/>
        <v>36</v>
      </c>
      <c r="BH29" s="605">
        <f t="shared" si="4"/>
        <v>36</v>
      </c>
      <c r="BI29" s="159"/>
      <c r="BJ29" s="160" t="str">
        <f>IF(BH29=36, "+", "-")</f>
        <v>+</v>
      </c>
    </row>
    <row r="30" spans="1:62" ht="22.5" customHeight="1" x14ac:dyDescent="0.2">
      <c r="A30" s="401"/>
      <c r="B30" s="402" t="s">
        <v>82</v>
      </c>
      <c r="C30" s="108" t="s">
        <v>83</v>
      </c>
      <c r="D30" s="403"/>
      <c r="E30" s="404"/>
      <c r="F30" s="405"/>
      <c r="G30" s="405"/>
      <c r="H30" s="406"/>
      <c r="I30" s="407"/>
      <c r="J30" s="408"/>
      <c r="K30" s="409"/>
      <c r="L30" s="410"/>
      <c r="M30" s="411"/>
      <c r="N30" s="412"/>
      <c r="O30" s="410"/>
      <c r="P30" s="410"/>
      <c r="Q30" s="411"/>
      <c r="R30" s="1073"/>
      <c r="S30" s="410"/>
      <c r="T30" s="410"/>
      <c r="U30" s="410"/>
      <c r="V30" s="1074"/>
      <c r="W30" s="310"/>
      <c r="X30" s="410"/>
      <c r="Y30" s="410"/>
      <c r="Z30" s="411"/>
      <c r="AA30" s="412"/>
      <c r="AB30" s="410"/>
      <c r="AC30" s="410"/>
      <c r="AD30" s="411"/>
      <c r="AE30" s="412"/>
      <c r="AF30" s="410"/>
      <c r="AG30" s="410"/>
      <c r="AH30" s="409"/>
      <c r="AI30" s="668"/>
      <c r="AJ30" s="408"/>
      <c r="AK30" s="409"/>
      <c r="AL30" s="410"/>
      <c r="AM30" s="668"/>
      <c r="AN30" s="408"/>
      <c r="AO30" s="409"/>
      <c r="AP30" s="409"/>
      <c r="AQ30" s="668"/>
      <c r="AR30" s="1075"/>
      <c r="AS30" s="427"/>
      <c r="AT30" s="427"/>
      <c r="AU30" s="427"/>
      <c r="AV30" s="426"/>
      <c r="AW30" s="427"/>
      <c r="AX30" s="427"/>
      <c r="AY30" s="427"/>
      <c r="AZ30" s="428"/>
      <c r="BA30" s="429"/>
      <c r="BB30" s="427"/>
      <c r="BC30" s="427"/>
      <c r="BD30" s="427"/>
      <c r="BE30" s="430"/>
      <c r="BF30" s="1076">
        <f>SUM(E30:V30)</f>
        <v>0</v>
      </c>
      <c r="BG30" s="1077">
        <f t="shared" si="1"/>
        <v>0</v>
      </c>
      <c r="BH30" s="433">
        <f t="shared" si="4"/>
        <v>0</v>
      </c>
      <c r="BI30" s="434"/>
      <c r="BJ30" s="160"/>
    </row>
    <row r="31" spans="1:62" ht="19.7" customHeight="1" x14ac:dyDescent="0.25">
      <c r="A31" s="196" t="s">
        <v>87</v>
      </c>
      <c r="B31" s="435" t="s">
        <v>193</v>
      </c>
      <c r="C31" s="198" t="s">
        <v>194</v>
      </c>
      <c r="D31" s="130"/>
      <c r="E31" s="447"/>
      <c r="F31" s="448"/>
      <c r="G31" s="448"/>
      <c r="H31" s="449"/>
      <c r="I31" s="450"/>
      <c r="J31" s="214"/>
      <c r="K31" s="212"/>
      <c r="L31" s="257"/>
      <c r="M31" s="451"/>
      <c r="N31" s="452"/>
      <c r="O31" s="257"/>
      <c r="P31" s="257"/>
      <c r="Q31" s="451"/>
      <c r="R31" s="179"/>
      <c r="S31" s="177"/>
      <c r="T31" s="177"/>
      <c r="U31" s="177"/>
      <c r="V31" s="546"/>
      <c r="W31" s="210"/>
      <c r="X31" s="242"/>
      <c r="Y31" s="257">
        <v>2</v>
      </c>
      <c r="Z31" s="451">
        <v>2</v>
      </c>
      <c r="AA31" s="452"/>
      <c r="AB31" s="257">
        <v>2</v>
      </c>
      <c r="AC31" s="257">
        <v>2</v>
      </c>
      <c r="AD31" s="451"/>
      <c r="AE31" s="452">
        <v>2</v>
      </c>
      <c r="AF31" s="257">
        <v>2</v>
      </c>
      <c r="AG31" s="257"/>
      <c r="AH31" s="212">
        <v>2</v>
      </c>
      <c r="AI31" s="213">
        <v>2</v>
      </c>
      <c r="AJ31" s="214">
        <v>2</v>
      </c>
      <c r="AK31" s="212"/>
      <c r="AL31" s="257">
        <v>2</v>
      </c>
      <c r="AM31" s="213"/>
      <c r="AN31" s="214">
        <v>2</v>
      </c>
      <c r="AO31" s="212">
        <v>2</v>
      </c>
      <c r="AP31" s="212"/>
      <c r="AQ31" s="213">
        <v>2</v>
      </c>
      <c r="AR31" s="1082">
        <v>2</v>
      </c>
      <c r="AS31" s="1083">
        <v>2</v>
      </c>
      <c r="AT31" s="149">
        <v>2</v>
      </c>
      <c r="AU31" s="183">
        <v>4</v>
      </c>
      <c r="AV31" s="446"/>
      <c r="AW31" s="222"/>
      <c r="AX31" s="222"/>
      <c r="AY31" s="222"/>
      <c r="AZ31" s="223"/>
      <c r="BA31" s="224"/>
      <c r="BB31" s="222"/>
      <c r="BC31" s="222"/>
      <c r="BD31" s="222"/>
      <c r="BE31" s="225"/>
      <c r="BF31" s="226">
        <f>SUM(E31:V31)</f>
        <v>0</v>
      </c>
      <c r="BG31" s="157">
        <f t="shared" si="1"/>
        <v>36</v>
      </c>
      <c r="BH31" s="552">
        <f t="shared" si="4"/>
        <v>36</v>
      </c>
      <c r="BI31" s="159"/>
      <c r="BJ31" s="160" t="str">
        <f>IF(BH31=36, "+", "-")</f>
        <v>+</v>
      </c>
    </row>
    <row r="32" spans="1:62" ht="39.75" customHeight="1" x14ac:dyDescent="0.25">
      <c r="A32" s="249" t="s">
        <v>195</v>
      </c>
      <c r="B32" s="435" t="s">
        <v>85</v>
      </c>
      <c r="C32" s="198" t="s">
        <v>196</v>
      </c>
      <c r="D32" s="199"/>
      <c r="E32" s="447">
        <v>4</v>
      </c>
      <c r="F32" s="448">
        <v>2</v>
      </c>
      <c r="G32" s="448">
        <v>2</v>
      </c>
      <c r="H32" s="449">
        <v>2</v>
      </c>
      <c r="I32" s="450">
        <v>2</v>
      </c>
      <c r="J32" s="214">
        <v>2</v>
      </c>
      <c r="K32" s="212"/>
      <c r="L32" s="212">
        <v>2</v>
      </c>
      <c r="M32" s="451">
        <v>2</v>
      </c>
      <c r="N32" s="452">
        <v>2</v>
      </c>
      <c r="O32" s="257">
        <v>2</v>
      </c>
      <c r="P32" s="257">
        <v>2</v>
      </c>
      <c r="Q32" s="451">
        <v>2</v>
      </c>
      <c r="R32" s="452"/>
      <c r="S32" s="257"/>
      <c r="T32" s="257"/>
      <c r="U32" s="257"/>
      <c r="V32" s="577"/>
      <c r="W32" s="210"/>
      <c r="X32" s="242"/>
      <c r="Y32" s="257"/>
      <c r="Z32" s="451">
        <v>2</v>
      </c>
      <c r="AA32" s="452">
        <v>2</v>
      </c>
      <c r="AB32" s="257">
        <v>2</v>
      </c>
      <c r="AC32" s="257">
        <v>2</v>
      </c>
      <c r="AD32" s="451"/>
      <c r="AE32" s="452">
        <v>2</v>
      </c>
      <c r="AF32" s="257">
        <v>2</v>
      </c>
      <c r="AG32" s="257"/>
      <c r="AH32" s="212">
        <v>2</v>
      </c>
      <c r="AI32" s="213">
        <v>2</v>
      </c>
      <c r="AJ32" s="214"/>
      <c r="AK32" s="212">
        <v>2</v>
      </c>
      <c r="AL32" s="257">
        <v>2</v>
      </c>
      <c r="AM32" s="213"/>
      <c r="AN32" s="214">
        <v>2</v>
      </c>
      <c r="AO32" s="212">
        <v>2</v>
      </c>
      <c r="AP32" s="212"/>
      <c r="AQ32" s="213">
        <v>2</v>
      </c>
      <c r="AR32" s="1078">
        <v>2</v>
      </c>
      <c r="AS32" s="212">
        <v>2</v>
      </c>
      <c r="AT32" s="212"/>
      <c r="AU32" s="186"/>
      <c r="AV32" s="616"/>
      <c r="AW32" s="222"/>
      <c r="AX32" s="222"/>
      <c r="AY32" s="222"/>
      <c r="AZ32" s="223"/>
      <c r="BA32" s="224"/>
      <c r="BB32" s="222"/>
      <c r="BC32" s="222"/>
      <c r="BD32" s="222"/>
      <c r="BE32" s="246"/>
      <c r="BF32" s="226">
        <f>SUM(E32:V32)</f>
        <v>26</v>
      </c>
      <c r="BG32" s="157">
        <f t="shared" si="1"/>
        <v>30</v>
      </c>
      <c r="BH32" s="605">
        <f t="shared" si="4"/>
        <v>56</v>
      </c>
      <c r="BI32" s="159"/>
      <c r="BJ32" s="160" t="str">
        <f>IF(BH32=32, "+", "-")</f>
        <v>-</v>
      </c>
    </row>
    <row r="33" spans="1:62" ht="15.75" customHeight="1" x14ac:dyDescent="0.2">
      <c r="A33" s="401"/>
      <c r="B33" s="1084" t="s">
        <v>126</v>
      </c>
      <c r="C33" s="1085" t="s">
        <v>91</v>
      </c>
      <c r="D33" s="403"/>
      <c r="E33" s="1086"/>
      <c r="F33" s="405"/>
      <c r="G33" s="405"/>
      <c r="H33" s="405"/>
      <c r="I33" s="1087"/>
      <c r="J33" s="1088"/>
      <c r="K33" s="405"/>
      <c r="L33" s="1089"/>
      <c r="M33" s="1090"/>
      <c r="N33" s="412"/>
      <c r="O33" s="410"/>
      <c r="P33" s="410"/>
      <c r="Q33" s="1090"/>
      <c r="R33" s="1091"/>
      <c r="S33" s="410"/>
      <c r="T33" s="410"/>
      <c r="U33" s="410"/>
      <c r="V33" s="1092"/>
      <c r="W33" s="310"/>
      <c r="X33" s="1093"/>
      <c r="Y33" s="410"/>
      <c r="Z33" s="411"/>
      <c r="AA33" s="412"/>
      <c r="AB33" s="410"/>
      <c r="AC33" s="410"/>
      <c r="AD33" s="411"/>
      <c r="AE33" s="412"/>
      <c r="AF33" s="410"/>
      <c r="AG33" s="410"/>
      <c r="AH33" s="410"/>
      <c r="AI33" s="668"/>
      <c r="AJ33" s="408"/>
      <c r="AK33" s="409"/>
      <c r="AL33" s="409"/>
      <c r="AM33" s="411"/>
      <c r="AN33" s="408"/>
      <c r="AO33" s="409"/>
      <c r="AP33" s="409"/>
      <c r="AQ33" s="668"/>
      <c r="AR33" s="408"/>
      <c r="AS33" s="409"/>
      <c r="AT33" s="409"/>
      <c r="AU33" s="409"/>
      <c r="AV33" s="667"/>
      <c r="AW33" s="409"/>
      <c r="AX33" s="409"/>
      <c r="AY33" s="409"/>
      <c r="AZ33" s="668"/>
      <c r="BA33" s="669"/>
      <c r="BB33" s="409"/>
      <c r="BC33" s="409"/>
      <c r="BD33" s="409"/>
      <c r="BE33" s="403"/>
      <c r="BF33" s="1065">
        <f t="shared" ref="BF33:BF39" si="5">SUM(E33:U33)</f>
        <v>0</v>
      </c>
      <c r="BG33" s="431">
        <f t="shared" si="1"/>
        <v>0</v>
      </c>
      <c r="BH33" s="507">
        <f t="shared" si="4"/>
        <v>0</v>
      </c>
      <c r="BI33" s="434"/>
      <c r="BJ33" s="160"/>
    </row>
    <row r="34" spans="1:62" ht="66" customHeight="1" x14ac:dyDescent="0.2">
      <c r="A34" s="1094"/>
      <c r="B34" s="1095" t="s">
        <v>127</v>
      </c>
      <c r="C34" s="1095" t="s">
        <v>197</v>
      </c>
      <c r="D34" s="566"/>
      <c r="E34" s="1096"/>
      <c r="F34" s="514"/>
      <c r="G34" s="514"/>
      <c r="H34" s="514"/>
      <c r="I34" s="1097"/>
      <c r="J34" s="1098"/>
      <c r="K34" s="1099"/>
      <c r="L34" s="1100"/>
      <c r="M34" s="1101"/>
      <c r="N34" s="518"/>
      <c r="O34" s="517"/>
      <c r="P34" s="517"/>
      <c r="Q34" s="1102"/>
      <c r="R34" s="1103"/>
      <c r="S34" s="995"/>
      <c r="T34" s="995"/>
      <c r="U34" s="995"/>
      <c r="V34" s="1104"/>
      <c r="W34" s="210"/>
      <c r="X34" s="995"/>
      <c r="Y34" s="995"/>
      <c r="Z34" s="246"/>
      <c r="AA34" s="518"/>
      <c r="AB34" s="517"/>
      <c r="AC34" s="517"/>
      <c r="AD34" s="519"/>
      <c r="AE34" s="1105"/>
      <c r="AF34" s="995"/>
      <c r="AG34" s="995"/>
      <c r="AH34" s="995"/>
      <c r="AI34" s="1106"/>
      <c r="AJ34" s="155"/>
      <c r="AK34" s="153"/>
      <c r="AL34" s="153"/>
      <c r="AM34" s="519"/>
      <c r="AN34" s="742"/>
      <c r="AO34" s="222"/>
      <c r="AP34" s="222"/>
      <c r="AQ34" s="1106"/>
      <c r="AR34" s="155"/>
      <c r="AS34" s="153"/>
      <c r="AT34" s="1107"/>
      <c r="AU34" s="154"/>
      <c r="AV34" s="742"/>
      <c r="AW34" s="290"/>
      <c r="AX34" s="290"/>
      <c r="AY34" s="290"/>
      <c r="AZ34" s="291"/>
      <c r="BA34" s="292"/>
      <c r="BB34" s="290"/>
      <c r="BC34" s="290"/>
      <c r="BD34" s="290"/>
      <c r="BE34" s="293"/>
      <c r="BF34" s="585">
        <f t="shared" si="5"/>
        <v>0</v>
      </c>
      <c r="BG34" s="586">
        <f t="shared" si="1"/>
        <v>0</v>
      </c>
      <c r="BH34" s="1108">
        <f t="shared" si="4"/>
        <v>0</v>
      </c>
      <c r="BI34" s="434"/>
      <c r="BJ34" s="160"/>
    </row>
    <row r="35" spans="1:62" ht="54" customHeight="1" x14ac:dyDescent="0.2">
      <c r="A35" s="774" t="s">
        <v>198</v>
      </c>
      <c r="B35" s="776" t="s">
        <v>94</v>
      </c>
      <c r="C35" s="783" t="s">
        <v>199</v>
      </c>
      <c r="D35" s="1109"/>
      <c r="E35" s="955">
        <v>4</v>
      </c>
      <c r="F35" s="744">
        <v>2</v>
      </c>
      <c r="G35" s="744">
        <v>2</v>
      </c>
      <c r="H35" s="744">
        <v>2</v>
      </c>
      <c r="I35" s="777"/>
      <c r="J35" s="778">
        <v>2</v>
      </c>
      <c r="K35" s="744">
        <v>2</v>
      </c>
      <c r="L35" s="1110"/>
      <c r="M35" s="1111">
        <v>2</v>
      </c>
      <c r="N35" s="1112">
        <v>2</v>
      </c>
      <c r="O35" s="779">
        <v>4</v>
      </c>
      <c r="P35" s="779">
        <v>2</v>
      </c>
      <c r="Q35" s="780">
        <v>2</v>
      </c>
      <c r="R35" s="781">
        <v>2</v>
      </c>
      <c r="S35" s="779">
        <v>4</v>
      </c>
      <c r="T35" s="779">
        <v>2</v>
      </c>
      <c r="U35" s="771">
        <v>2</v>
      </c>
      <c r="V35" s="1113"/>
      <c r="W35" s="997"/>
      <c r="X35" s="771">
        <v>2</v>
      </c>
      <c r="Y35" s="779">
        <v>2</v>
      </c>
      <c r="Z35" s="1111">
        <v>2</v>
      </c>
      <c r="AA35" s="1112">
        <v>2</v>
      </c>
      <c r="AB35" s="779">
        <v>2</v>
      </c>
      <c r="AC35" s="779"/>
      <c r="AD35" s="780">
        <v>2</v>
      </c>
      <c r="AE35" s="781">
        <v>2</v>
      </c>
      <c r="AF35" s="779">
        <v>2</v>
      </c>
      <c r="AG35" s="779">
        <v>2</v>
      </c>
      <c r="AH35" s="779"/>
      <c r="AI35" s="1114">
        <v>2</v>
      </c>
      <c r="AJ35" s="955">
        <v>2</v>
      </c>
      <c r="AK35" s="744">
        <v>2</v>
      </c>
      <c r="AL35" s="744">
        <v>2</v>
      </c>
      <c r="AM35" s="780">
        <v>2</v>
      </c>
      <c r="AN35" s="778"/>
      <c r="AO35" s="744">
        <v>2</v>
      </c>
      <c r="AP35" s="744">
        <v>2</v>
      </c>
      <c r="AQ35" s="1114">
        <v>2</v>
      </c>
      <c r="AR35" s="955">
        <v>2</v>
      </c>
      <c r="AS35" s="744">
        <v>2</v>
      </c>
      <c r="AT35" s="744"/>
      <c r="AU35" s="745">
        <v>4</v>
      </c>
      <c r="AV35" s="719"/>
      <c r="AW35" s="290"/>
      <c r="AX35" s="290"/>
      <c r="AY35" s="290"/>
      <c r="AZ35" s="291"/>
      <c r="BA35" s="292"/>
      <c r="BB35" s="290"/>
      <c r="BC35" s="290"/>
      <c r="BD35" s="290"/>
      <c r="BE35" s="293"/>
      <c r="BF35" s="193">
        <f t="shared" si="5"/>
        <v>36</v>
      </c>
      <c r="BG35" s="195">
        <f t="shared" si="1"/>
        <v>42</v>
      </c>
      <c r="BH35" s="605">
        <f t="shared" si="4"/>
        <v>78</v>
      </c>
      <c r="BI35" s="434"/>
      <c r="BJ35" s="160" t="str">
        <f>IF(BH35=56, "+", "-")</f>
        <v>-</v>
      </c>
    </row>
    <row r="36" spans="1:62" ht="27.2" customHeight="1" x14ac:dyDescent="0.2">
      <c r="A36" s="774" t="s">
        <v>87</v>
      </c>
      <c r="B36" s="198" t="s">
        <v>135</v>
      </c>
      <c r="C36" s="198" t="s">
        <v>98</v>
      </c>
      <c r="D36" s="1109"/>
      <c r="E36" s="978"/>
      <c r="F36" s="770"/>
      <c r="G36" s="770"/>
      <c r="H36" s="770"/>
      <c r="I36" s="768"/>
      <c r="J36" s="769"/>
      <c r="K36" s="770"/>
      <c r="L36" s="771"/>
      <c r="M36" s="1115"/>
      <c r="N36" s="1116"/>
      <c r="O36" s="771"/>
      <c r="P36" s="771"/>
      <c r="Q36" s="772"/>
      <c r="R36" s="773"/>
      <c r="S36" s="771"/>
      <c r="T36" s="771"/>
      <c r="U36" s="771"/>
      <c r="V36" s="1113"/>
      <c r="W36" s="997"/>
      <c r="X36" s="771"/>
      <c r="Y36" s="787"/>
      <c r="Z36" s="1117"/>
      <c r="AA36" s="1118"/>
      <c r="AB36" s="787"/>
      <c r="AC36" s="787"/>
      <c r="AD36" s="788"/>
      <c r="AE36" s="789">
        <v>2</v>
      </c>
      <c r="AF36" s="787">
        <v>2</v>
      </c>
      <c r="AG36" s="787">
        <v>2</v>
      </c>
      <c r="AH36" s="787">
        <v>2</v>
      </c>
      <c r="AI36" s="1119">
        <v>2</v>
      </c>
      <c r="AJ36" s="1120">
        <v>2</v>
      </c>
      <c r="AK36" s="784">
        <v>2</v>
      </c>
      <c r="AL36" s="784">
        <v>2</v>
      </c>
      <c r="AM36" s="788">
        <v>2</v>
      </c>
      <c r="AN36" s="786">
        <v>2</v>
      </c>
      <c r="AO36" s="784">
        <v>2</v>
      </c>
      <c r="AP36" s="784">
        <v>2</v>
      </c>
      <c r="AQ36" s="1119">
        <v>2</v>
      </c>
      <c r="AR36" s="955">
        <v>2</v>
      </c>
      <c r="AS36" s="744">
        <v>2</v>
      </c>
      <c r="AT36" s="744">
        <v>2</v>
      </c>
      <c r="AU36" s="745">
        <v>4</v>
      </c>
      <c r="AV36" s="719"/>
      <c r="AW36" s="290"/>
      <c r="AX36" s="290"/>
      <c r="AY36" s="290"/>
      <c r="AZ36" s="291"/>
      <c r="BA36" s="292"/>
      <c r="BB36" s="290"/>
      <c r="BC36" s="290"/>
      <c r="BD36" s="290"/>
      <c r="BE36" s="293"/>
      <c r="BF36" s="193">
        <f t="shared" si="5"/>
        <v>0</v>
      </c>
      <c r="BG36" s="195">
        <f t="shared" si="1"/>
        <v>36</v>
      </c>
      <c r="BH36" s="605">
        <f t="shared" si="4"/>
        <v>36</v>
      </c>
      <c r="BI36" s="434"/>
      <c r="BJ36" s="160" t="str">
        <f>IF(BH36=58, "+", "-")</f>
        <v>-</v>
      </c>
    </row>
    <row r="37" spans="1:62" ht="34.5" hidden="1" customHeight="1" x14ac:dyDescent="0.2">
      <c r="A37" s="457"/>
      <c r="B37" s="1121"/>
      <c r="C37" s="459"/>
      <c r="D37" s="694"/>
      <c r="E37" s="978"/>
      <c r="F37" s="770"/>
      <c r="G37" s="770"/>
      <c r="H37" s="770"/>
      <c r="I37" s="768"/>
      <c r="J37" s="769"/>
      <c r="K37" s="770"/>
      <c r="L37" s="771"/>
      <c r="M37" s="1115"/>
      <c r="N37" s="1116"/>
      <c r="O37" s="771"/>
      <c r="P37" s="771"/>
      <c r="Q37" s="772"/>
      <c r="R37" s="773"/>
      <c r="S37" s="771"/>
      <c r="T37" s="771"/>
      <c r="U37" s="771"/>
      <c r="V37" s="1113"/>
      <c r="W37" s="997"/>
      <c r="X37" s="771"/>
      <c r="Y37" s="771"/>
      <c r="Z37" s="1115"/>
      <c r="AA37" s="1116"/>
      <c r="AB37" s="771"/>
      <c r="AC37" s="771"/>
      <c r="AD37" s="772"/>
      <c r="AE37" s="773"/>
      <c r="AF37" s="771"/>
      <c r="AG37" s="771"/>
      <c r="AH37" s="771"/>
      <c r="AI37" s="1122"/>
      <c r="AJ37" s="978"/>
      <c r="AK37" s="770"/>
      <c r="AL37" s="770"/>
      <c r="AM37" s="772"/>
      <c r="AN37" s="769"/>
      <c r="AO37" s="770"/>
      <c r="AP37" s="770"/>
      <c r="AQ37" s="1122"/>
      <c r="AR37" s="978"/>
      <c r="AS37" s="770"/>
      <c r="AT37" s="744"/>
      <c r="AU37" s="745"/>
      <c r="AV37" s="719"/>
      <c r="AW37" s="290"/>
      <c r="AX37" s="290"/>
      <c r="AY37" s="290"/>
      <c r="AZ37" s="291"/>
      <c r="BA37" s="292"/>
      <c r="BB37" s="290"/>
      <c r="BC37" s="290"/>
      <c r="BD37" s="290"/>
      <c r="BE37" s="293"/>
      <c r="BF37" s="193">
        <f t="shared" si="5"/>
        <v>0</v>
      </c>
      <c r="BG37" s="195">
        <f t="shared" si="1"/>
        <v>0</v>
      </c>
      <c r="BH37" s="605">
        <f t="shared" si="4"/>
        <v>0</v>
      </c>
      <c r="BI37" s="434"/>
      <c r="BJ37" s="160" t="str">
        <f>IF(BH37=274, "+", "-")</f>
        <v>-</v>
      </c>
    </row>
    <row r="38" spans="1:62" ht="25.9" customHeight="1" x14ac:dyDescent="0.2">
      <c r="A38" s="1094"/>
      <c r="B38" s="1095" t="s">
        <v>106</v>
      </c>
      <c r="C38" s="1095" t="s">
        <v>200</v>
      </c>
      <c r="D38" s="566"/>
      <c r="E38" s="994"/>
      <c r="F38" s="735"/>
      <c r="G38" s="735"/>
      <c r="H38" s="735"/>
      <c r="I38" s="736"/>
      <c r="J38" s="737"/>
      <c r="K38" s="735"/>
      <c r="L38" s="738"/>
      <c r="M38" s="1123"/>
      <c r="N38" s="1124"/>
      <c r="O38" s="738"/>
      <c r="P38" s="738"/>
      <c r="Q38" s="739"/>
      <c r="R38" s="740"/>
      <c r="S38" s="738"/>
      <c r="T38" s="738"/>
      <c r="U38" s="738"/>
      <c r="V38" s="937"/>
      <c r="W38" s="819"/>
      <c r="X38" s="738"/>
      <c r="Y38" s="738"/>
      <c r="Z38" s="1123"/>
      <c r="AA38" s="1124"/>
      <c r="AB38" s="738"/>
      <c r="AC38" s="738"/>
      <c r="AD38" s="739"/>
      <c r="AE38" s="740"/>
      <c r="AF38" s="738"/>
      <c r="AG38" s="738"/>
      <c r="AH38" s="738"/>
      <c r="AI38" s="1125"/>
      <c r="AJ38" s="734"/>
      <c r="AK38" s="735"/>
      <c r="AL38" s="735"/>
      <c r="AM38" s="739"/>
      <c r="AN38" s="737"/>
      <c r="AO38" s="735"/>
      <c r="AP38" s="735"/>
      <c r="AQ38" s="1125"/>
      <c r="AR38" s="734"/>
      <c r="AS38" s="735"/>
      <c r="AT38" s="741"/>
      <c r="AU38" s="736"/>
      <c r="AV38" s="742"/>
      <c r="AW38" s="290"/>
      <c r="AX38" s="290"/>
      <c r="AY38" s="290"/>
      <c r="AZ38" s="291"/>
      <c r="BA38" s="292"/>
      <c r="BB38" s="290"/>
      <c r="BC38" s="290"/>
      <c r="BD38" s="290"/>
      <c r="BE38" s="293"/>
      <c r="BF38" s="585">
        <f t="shared" si="5"/>
        <v>0</v>
      </c>
      <c r="BG38" s="586">
        <f t="shared" si="1"/>
        <v>0</v>
      </c>
      <c r="BH38" s="1108">
        <f t="shared" si="4"/>
        <v>0</v>
      </c>
      <c r="BI38" s="434"/>
      <c r="BJ38" s="160"/>
    </row>
    <row r="39" spans="1:62" ht="36.6" customHeight="1" x14ac:dyDescent="0.2">
      <c r="A39" s="249" t="s">
        <v>96</v>
      </c>
      <c r="B39" s="776" t="s">
        <v>109</v>
      </c>
      <c r="C39" s="783" t="s">
        <v>201</v>
      </c>
      <c r="D39" s="1109"/>
      <c r="E39" s="978"/>
      <c r="F39" s="770"/>
      <c r="G39" s="770"/>
      <c r="H39" s="770"/>
      <c r="I39" s="768"/>
      <c r="J39" s="769"/>
      <c r="K39" s="770"/>
      <c r="L39" s="771"/>
      <c r="M39" s="1115"/>
      <c r="N39" s="1116"/>
      <c r="O39" s="771"/>
      <c r="P39" s="771"/>
      <c r="Q39" s="772"/>
      <c r="R39" s="773"/>
      <c r="S39" s="771"/>
      <c r="T39" s="771"/>
      <c r="U39" s="771"/>
      <c r="V39" s="1126"/>
      <c r="W39" s="1126"/>
      <c r="X39" s="770"/>
      <c r="Y39" s="770"/>
      <c r="Z39" s="1122"/>
      <c r="AA39" s="978"/>
      <c r="AB39" s="770"/>
      <c r="AC39" s="770"/>
      <c r="AD39" s="772"/>
      <c r="AE39" s="773"/>
      <c r="AF39" s="771"/>
      <c r="AG39" s="771"/>
      <c r="AH39" s="771"/>
      <c r="AI39" s="1115"/>
      <c r="AJ39" s="1116">
        <v>2</v>
      </c>
      <c r="AK39" s="771">
        <v>2</v>
      </c>
      <c r="AL39" s="771">
        <v>2</v>
      </c>
      <c r="AM39" s="772">
        <v>2</v>
      </c>
      <c r="AN39" s="769">
        <v>2</v>
      </c>
      <c r="AO39" s="770"/>
      <c r="AP39" s="770">
        <v>2</v>
      </c>
      <c r="AQ39" s="1122">
        <v>4</v>
      </c>
      <c r="AR39" s="978">
        <v>2</v>
      </c>
      <c r="AS39" s="770">
        <v>2</v>
      </c>
      <c r="AT39" s="744">
        <v>2</v>
      </c>
      <c r="AU39" s="1127">
        <v>4</v>
      </c>
      <c r="AV39" s="1005"/>
      <c r="AW39" s="290"/>
      <c r="AX39" s="290"/>
      <c r="AY39" s="290"/>
      <c r="AZ39" s="291"/>
      <c r="BA39" s="292"/>
      <c r="BB39" s="290"/>
      <c r="BC39" s="290"/>
      <c r="BD39" s="290"/>
      <c r="BE39" s="293"/>
      <c r="BF39" s="1128">
        <f t="shared" si="5"/>
        <v>0</v>
      </c>
      <c r="BG39" s="294">
        <f t="shared" si="1"/>
        <v>26</v>
      </c>
      <c r="BH39" s="1129">
        <f t="shared" si="4"/>
        <v>26</v>
      </c>
      <c r="BI39" s="434"/>
      <c r="BJ39" s="160"/>
    </row>
    <row r="40" spans="1:62" s="16" customFormat="1" ht="32.25" customHeight="1" x14ac:dyDescent="0.25">
      <c r="A40" s="1019"/>
      <c r="B40" s="2225" t="s">
        <v>114</v>
      </c>
      <c r="C40" s="2226"/>
      <c r="D40" s="2227"/>
      <c r="E40" s="806">
        <f t="shared" ref="E40:AU40" si="6">SUM(E10:E39)</f>
        <v>36</v>
      </c>
      <c r="F40" s="807">
        <f t="shared" si="6"/>
        <v>36</v>
      </c>
      <c r="G40" s="807">
        <f t="shared" si="6"/>
        <v>36</v>
      </c>
      <c r="H40" s="807">
        <f t="shared" si="6"/>
        <v>36</v>
      </c>
      <c r="I40" s="808">
        <f t="shared" si="6"/>
        <v>36</v>
      </c>
      <c r="J40" s="1130">
        <f t="shared" si="6"/>
        <v>36</v>
      </c>
      <c r="K40" s="807">
        <f t="shared" si="6"/>
        <v>36</v>
      </c>
      <c r="L40" s="807">
        <f t="shared" si="6"/>
        <v>36</v>
      </c>
      <c r="M40" s="1131">
        <f t="shared" si="6"/>
        <v>36</v>
      </c>
      <c r="N40" s="806">
        <f t="shared" si="6"/>
        <v>36</v>
      </c>
      <c r="O40" s="807">
        <f t="shared" si="6"/>
        <v>36</v>
      </c>
      <c r="P40" s="807">
        <f t="shared" si="6"/>
        <v>36</v>
      </c>
      <c r="Q40" s="808">
        <f t="shared" si="6"/>
        <v>36</v>
      </c>
      <c r="R40" s="1130">
        <f t="shared" si="6"/>
        <v>36</v>
      </c>
      <c r="S40" s="807">
        <f t="shared" si="6"/>
        <v>36</v>
      </c>
      <c r="T40" s="807">
        <f t="shared" si="6"/>
        <v>36</v>
      </c>
      <c r="U40" s="807">
        <f t="shared" si="6"/>
        <v>36</v>
      </c>
      <c r="V40" s="1132">
        <f t="shared" si="6"/>
        <v>0</v>
      </c>
      <c r="W40" s="1132">
        <f t="shared" si="6"/>
        <v>0</v>
      </c>
      <c r="X40" s="807">
        <f t="shared" si="6"/>
        <v>36</v>
      </c>
      <c r="Y40" s="807">
        <f t="shared" si="6"/>
        <v>36</v>
      </c>
      <c r="Z40" s="1131">
        <f t="shared" si="6"/>
        <v>36</v>
      </c>
      <c r="AA40" s="806">
        <f t="shared" si="6"/>
        <v>36</v>
      </c>
      <c r="AB40" s="807">
        <f t="shared" si="6"/>
        <v>36</v>
      </c>
      <c r="AC40" s="807">
        <f t="shared" si="6"/>
        <v>36</v>
      </c>
      <c r="AD40" s="808">
        <f t="shared" si="6"/>
        <v>36</v>
      </c>
      <c r="AE40" s="1130">
        <f t="shared" si="6"/>
        <v>36</v>
      </c>
      <c r="AF40" s="807">
        <f t="shared" si="6"/>
        <v>36</v>
      </c>
      <c r="AG40" s="807">
        <f t="shared" si="6"/>
        <v>36</v>
      </c>
      <c r="AH40" s="807">
        <f t="shared" si="6"/>
        <v>36</v>
      </c>
      <c r="AI40" s="1131">
        <f t="shared" si="6"/>
        <v>36</v>
      </c>
      <c r="AJ40" s="806">
        <f t="shared" si="6"/>
        <v>36</v>
      </c>
      <c r="AK40" s="807">
        <f t="shared" si="6"/>
        <v>36</v>
      </c>
      <c r="AL40" s="807">
        <f t="shared" si="6"/>
        <v>36</v>
      </c>
      <c r="AM40" s="808">
        <f t="shared" si="6"/>
        <v>36</v>
      </c>
      <c r="AN40" s="1130">
        <f t="shared" si="6"/>
        <v>36</v>
      </c>
      <c r="AO40" s="807">
        <f t="shared" si="6"/>
        <v>36</v>
      </c>
      <c r="AP40" s="807">
        <f t="shared" si="6"/>
        <v>36</v>
      </c>
      <c r="AQ40" s="1131">
        <f t="shared" si="6"/>
        <v>36</v>
      </c>
      <c r="AR40" s="806">
        <f t="shared" si="6"/>
        <v>36</v>
      </c>
      <c r="AS40" s="807">
        <f t="shared" si="6"/>
        <v>36</v>
      </c>
      <c r="AT40" s="807">
        <f t="shared" si="6"/>
        <v>36</v>
      </c>
      <c r="AU40" s="810">
        <f t="shared" si="6"/>
        <v>36</v>
      </c>
      <c r="AV40" s="1133">
        <f>SUM(AV10:AV32)</f>
        <v>0</v>
      </c>
      <c r="AW40" s="807"/>
      <c r="AX40" s="807"/>
      <c r="AY40" s="807"/>
      <c r="AZ40" s="808"/>
      <c r="BA40" s="806"/>
      <c r="BB40" s="807"/>
      <c r="BC40" s="807"/>
      <c r="BD40" s="807"/>
      <c r="BE40" s="808"/>
      <c r="BF40" s="1134">
        <f>SUM(BF10:BF39)</f>
        <v>612</v>
      </c>
      <c r="BG40" s="322">
        <f>SUM(BG10:BG39)</f>
        <v>864</v>
      </c>
      <c r="BH40" s="322">
        <f>SUM(BH10:BH39)</f>
        <v>1476</v>
      </c>
      <c r="BI40" s="628">
        <f>SUM(Y40:AX40)</f>
        <v>828</v>
      </c>
      <c r="BJ40" s="160" t="str">
        <f>IF(BH40=1476, "+", "-")</f>
        <v>+</v>
      </c>
    </row>
    <row r="41" spans="1:62" s="16" customFormat="1" ht="19.5" customHeight="1" x14ac:dyDescent="0.25">
      <c r="B41" s="23"/>
      <c r="C41" s="13"/>
      <c r="D41" s="18"/>
      <c r="E41" s="18"/>
      <c r="F41" s="18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BG41" s="19"/>
      <c r="BH41" s="24"/>
    </row>
    <row r="42" spans="1:62" ht="23.25" customHeight="1" x14ac:dyDescent="0.2">
      <c r="B42" s="25" t="s">
        <v>183</v>
      </c>
      <c r="C42" s="2196" t="s">
        <v>184</v>
      </c>
      <c r="D42" s="2197"/>
      <c r="E42" s="2197"/>
      <c r="F42" s="2197"/>
      <c r="G42" s="2197"/>
      <c r="H42" s="2197"/>
      <c r="I42" s="2197"/>
      <c r="J42" s="2197"/>
      <c r="K42" s="2197"/>
      <c r="L42" s="2197"/>
      <c r="M42" s="2197"/>
      <c r="N42" s="2198"/>
      <c r="O42" s="634"/>
      <c r="P42" s="19"/>
      <c r="Q42" s="26" t="s">
        <v>116</v>
      </c>
      <c r="R42" s="19"/>
      <c r="S42" s="18"/>
      <c r="T42" s="27" t="s">
        <v>202</v>
      </c>
      <c r="U42" s="27"/>
      <c r="AK42" s="28"/>
    </row>
    <row r="43" spans="1:62" ht="18.75" x14ac:dyDescent="0.2">
      <c r="A43" s="2180" t="s">
        <v>15</v>
      </c>
      <c r="B43" s="2186" t="s">
        <v>16</v>
      </c>
      <c r="C43" s="2183" t="s">
        <v>17</v>
      </c>
      <c r="D43" s="2189" t="s">
        <v>18</v>
      </c>
      <c r="E43" s="2201" t="s">
        <v>19</v>
      </c>
      <c r="F43" s="2194"/>
      <c r="G43" s="2194"/>
      <c r="H43" s="2194"/>
      <c r="I43" s="2195"/>
      <c r="J43" s="2193" t="s">
        <v>20</v>
      </c>
      <c r="K43" s="2194"/>
      <c r="L43" s="2194"/>
      <c r="M43" s="2195"/>
      <c r="N43" s="2199" t="s">
        <v>21</v>
      </c>
      <c r="O43" s="2194"/>
      <c r="P43" s="2194"/>
      <c r="Q43" s="2200"/>
      <c r="R43" s="2199" t="s">
        <v>22</v>
      </c>
      <c r="S43" s="2194"/>
      <c r="T43" s="2194"/>
      <c r="U43" s="2194"/>
      <c r="V43" s="2200"/>
      <c r="W43" s="2193" t="s">
        <v>23</v>
      </c>
      <c r="X43" s="2194"/>
      <c r="Y43" s="2194"/>
      <c r="Z43" s="2195"/>
      <c r="AA43" s="2193" t="s">
        <v>24</v>
      </c>
      <c r="AB43" s="2194"/>
      <c r="AC43" s="2194"/>
      <c r="AD43" s="2195"/>
      <c r="AE43" s="2193" t="s">
        <v>25</v>
      </c>
      <c r="AF43" s="2194"/>
      <c r="AG43" s="2194"/>
      <c r="AH43" s="2194"/>
      <c r="AI43" s="2195"/>
      <c r="AJ43" s="2193" t="s">
        <v>26</v>
      </c>
      <c r="AK43" s="2194"/>
      <c r="AL43" s="2194"/>
      <c r="AM43" s="2195"/>
      <c r="AN43" s="2199" t="s">
        <v>27</v>
      </c>
      <c r="AO43" s="2194"/>
      <c r="AP43" s="2194"/>
      <c r="AQ43" s="2200"/>
      <c r="AR43" s="2213" t="s">
        <v>28</v>
      </c>
      <c r="AS43" s="2194"/>
      <c r="AT43" s="2194"/>
      <c r="AU43" s="2194"/>
      <c r="AV43" s="2214"/>
      <c r="AW43" s="29"/>
      <c r="AX43" s="29"/>
      <c r="AY43" s="29"/>
      <c r="AZ43" s="30"/>
      <c r="BA43" s="2202" t="s">
        <v>29</v>
      </c>
      <c r="BB43" s="2203"/>
      <c r="BC43" s="2203"/>
      <c r="BD43" s="2203"/>
      <c r="BE43" s="2204"/>
      <c r="BF43" s="2208" t="s">
        <v>30</v>
      </c>
      <c r="BG43" s="2208" t="s">
        <v>31</v>
      </c>
      <c r="BH43" s="2210" t="s">
        <v>32</v>
      </c>
      <c r="BI43" s="2215" t="s">
        <v>33</v>
      </c>
    </row>
    <row r="44" spans="1:62" ht="13.5" customHeight="1" x14ac:dyDescent="0.2">
      <c r="A44" s="2181"/>
      <c r="B44" s="2187"/>
      <c r="C44" s="2184"/>
      <c r="D44" s="2190"/>
      <c r="E44" s="31">
        <v>2</v>
      </c>
      <c r="F44" s="31">
        <v>9</v>
      </c>
      <c r="G44" s="32">
        <v>16</v>
      </c>
      <c r="H44" s="33">
        <v>23</v>
      </c>
      <c r="I44" s="34">
        <v>30</v>
      </c>
      <c r="J44" s="35">
        <v>7</v>
      </c>
      <c r="K44" s="32">
        <v>14</v>
      </c>
      <c r="L44" s="32">
        <v>21</v>
      </c>
      <c r="M44" s="34">
        <v>28</v>
      </c>
      <c r="N44" s="36">
        <v>4</v>
      </c>
      <c r="O44" s="37">
        <v>11</v>
      </c>
      <c r="P44" s="32">
        <v>18</v>
      </c>
      <c r="Q44" s="32">
        <v>25</v>
      </c>
      <c r="R44" s="38">
        <v>2</v>
      </c>
      <c r="S44" s="31">
        <v>9</v>
      </c>
      <c r="T44" s="31">
        <v>16</v>
      </c>
      <c r="U44" s="32">
        <v>23</v>
      </c>
      <c r="V44" s="39">
        <v>30</v>
      </c>
      <c r="W44" s="40">
        <v>6</v>
      </c>
      <c r="X44" s="41">
        <v>13</v>
      </c>
      <c r="Y44" s="32">
        <v>20</v>
      </c>
      <c r="Z44" s="34">
        <v>27</v>
      </c>
      <c r="AA44" s="31">
        <v>3</v>
      </c>
      <c r="AB44" s="32">
        <v>10</v>
      </c>
      <c r="AC44" s="32">
        <v>17</v>
      </c>
      <c r="AD44" s="42">
        <v>24</v>
      </c>
      <c r="AE44" s="43">
        <v>3</v>
      </c>
      <c r="AF44" s="44">
        <v>10</v>
      </c>
      <c r="AG44" s="45">
        <v>17</v>
      </c>
      <c r="AH44" s="46">
        <v>24</v>
      </c>
      <c r="AI44" s="46">
        <v>31</v>
      </c>
      <c r="AJ44" s="35">
        <v>7</v>
      </c>
      <c r="AK44" s="32">
        <v>14</v>
      </c>
      <c r="AL44" s="32">
        <v>21</v>
      </c>
      <c r="AM44" s="47">
        <v>28</v>
      </c>
      <c r="AN44" s="36">
        <v>5</v>
      </c>
      <c r="AO44" s="37">
        <v>12</v>
      </c>
      <c r="AP44" s="37">
        <v>19</v>
      </c>
      <c r="AQ44" s="37">
        <v>26</v>
      </c>
      <c r="AR44" s="48">
        <v>2</v>
      </c>
      <c r="AS44" s="49">
        <v>9</v>
      </c>
      <c r="AT44" s="50">
        <v>16</v>
      </c>
      <c r="AU44" s="32">
        <v>23</v>
      </c>
      <c r="AV44" s="45">
        <v>30</v>
      </c>
      <c r="AW44" s="51">
        <v>8</v>
      </c>
      <c r="AX44" s="52">
        <v>15</v>
      </c>
      <c r="AY44" s="53">
        <v>22</v>
      </c>
      <c r="AZ44" s="54">
        <v>29</v>
      </c>
      <c r="BA44" s="55">
        <v>30</v>
      </c>
      <c r="BB44" s="52">
        <v>6</v>
      </c>
      <c r="BC44" s="52">
        <v>13</v>
      </c>
      <c r="BD44" s="52">
        <v>20</v>
      </c>
      <c r="BE44" s="45">
        <v>26</v>
      </c>
      <c r="BF44" s="2206"/>
      <c r="BG44" s="2206"/>
      <c r="BH44" s="2211"/>
      <c r="BI44" s="2216"/>
    </row>
    <row r="45" spans="1:62" ht="15" customHeight="1" x14ac:dyDescent="0.2">
      <c r="A45" s="2181"/>
      <c r="B45" s="2187"/>
      <c r="C45" s="2184"/>
      <c r="D45" s="2190"/>
      <c r="E45" s="57">
        <v>7</v>
      </c>
      <c r="F45" s="57">
        <v>14</v>
      </c>
      <c r="G45" s="58">
        <v>21</v>
      </c>
      <c r="H45" s="59">
        <v>28</v>
      </c>
      <c r="I45" s="60">
        <v>5</v>
      </c>
      <c r="J45" s="61">
        <v>12</v>
      </c>
      <c r="K45" s="58">
        <v>19</v>
      </c>
      <c r="L45" s="58">
        <v>26</v>
      </c>
      <c r="M45" s="60">
        <v>2</v>
      </c>
      <c r="N45" s="62">
        <v>9</v>
      </c>
      <c r="O45" s="63">
        <v>16</v>
      </c>
      <c r="P45" s="58">
        <v>23</v>
      </c>
      <c r="Q45" s="58">
        <v>30</v>
      </c>
      <c r="R45" s="64">
        <v>7</v>
      </c>
      <c r="S45" s="57">
        <v>14</v>
      </c>
      <c r="T45" s="57">
        <v>21</v>
      </c>
      <c r="U45" s="58">
        <v>28</v>
      </c>
      <c r="V45" s="65">
        <v>4</v>
      </c>
      <c r="W45" s="66">
        <v>11</v>
      </c>
      <c r="X45" s="67">
        <v>18</v>
      </c>
      <c r="Y45" s="58">
        <v>25</v>
      </c>
      <c r="Z45" s="60">
        <v>1</v>
      </c>
      <c r="AA45" s="57">
        <v>8</v>
      </c>
      <c r="AB45" s="58">
        <v>15</v>
      </c>
      <c r="AC45" s="58">
        <v>22</v>
      </c>
      <c r="AD45" s="68">
        <v>1</v>
      </c>
      <c r="AE45" s="69">
        <v>8</v>
      </c>
      <c r="AF45" s="70">
        <v>15</v>
      </c>
      <c r="AG45" s="57">
        <v>22</v>
      </c>
      <c r="AH45" s="71">
        <v>29</v>
      </c>
      <c r="AI45" s="71">
        <v>5</v>
      </c>
      <c r="AJ45" s="61">
        <v>12</v>
      </c>
      <c r="AK45" s="58">
        <v>19</v>
      </c>
      <c r="AL45" s="58">
        <v>26</v>
      </c>
      <c r="AM45" s="72">
        <v>3</v>
      </c>
      <c r="AN45" s="73">
        <v>10</v>
      </c>
      <c r="AO45" s="63">
        <v>17</v>
      </c>
      <c r="AP45" s="63">
        <v>24</v>
      </c>
      <c r="AQ45" s="63">
        <v>31</v>
      </c>
      <c r="AR45" s="74">
        <v>7</v>
      </c>
      <c r="AS45" s="75">
        <v>14</v>
      </c>
      <c r="AT45" s="70">
        <v>21</v>
      </c>
      <c r="AU45" s="58">
        <v>28</v>
      </c>
      <c r="AV45" s="57"/>
      <c r="AW45" s="76">
        <v>13</v>
      </c>
      <c r="AX45" s="77">
        <v>20</v>
      </c>
      <c r="AY45" s="78">
        <v>27</v>
      </c>
      <c r="AZ45" s="79">
        <v>3</v>
      </c>
      <c r="BA45" s="80">
        <v>4</v>
      </c>
      <c r="BB45" s="77">
        <v>11</v>
      </c>
      <c r="BC45" s="77">
        <v>18</v>
      </c>
      <c r="BD45" s="77">
        <v>25</v>
      </c>
      <c r="BE45" s="57">
        <v>28</v>
      </c>
      <c r="BF45" s="2206"/>
      <c r="BG45" s="2206"/>
      <c r="BH45" s="2211"/>
      <c r="BI45" s="2216"/>
    </row>
    <row r="46" spans="1:62" ht="15" customHeight="1" x14ac:dyDescent="0.2">
      <c r="A46" s="2181"/>
      <c r="B46" s="2187"/>
      <c r="C46" s="2184"/>
      <c r="D46" s="2190"/>
      <c r="E46" s="83" t="s">
        <v>34</v>
      </c>
      <c r="F46" s="84"/>
      <c r="G46" s="84"/>
      <c r="H46" s="85"/>
      <c r="I46" s="86"/>
      <c r="J46" s="87"/>
      <c r="K46" s="83"/>
      <c r="L46" s="84"/>
      <c r="M46" s="85"/>
      <c r="N46" s="88"/>
      <c r="O46" s="84"/>
      <c r="P46" s="84"/>
      <c r="Q46" s="86"/>
      <c r="R46" s="89"/>
      <c r="S46" s="84"/>
      <c r="T46" s="84"/>
      <c r="U46" s="85"/>
      <c r="V46" s="635"/>
      <c r="W46" s="91"/>
      <c r="X46" s="92"/>
      <c r="Y46" s="93"/>
      <c r="Z46" s="94"/>
      <c r="AA46" s="95"/>
      <c r="AB46" s="84"/>
      <c r="AC46" s="84"/>
      <c r="AD46" s="86"/>
      <c r="AE46" s="88"/>
      <c r="AF46" s="84"/>
      <c r="AG46" s="84"/>
      <c r="AH46" s="84"/>
      <c r="AI46" s="87"/>
      <c r="AJ46" s="88"/>
      <c r="AK46" s="84"/>
      <c r="AL46" s="84"/>
      <c r="AM46" s="86"/>
      <c r="AN46" s="88"/>
      <c r="AO46" s="84"/>
      <c r="AP46" s="84"/>
      <c r="AQ46" s="84"/>
      <c r="AR46" s="88"/>
      <c r="AS46" s="84"/>
      <c r="AT46" s="84"/>
      <c r="AU46" s="84"/>
      <c r="AV46" s="89"/>
      <c r="AW46" s="84"/>
      <c r="AX46" s="84"/>
      <c r="AY46" s="84"/>
      <c r="AZ46" s="86"/>
      <c r="BA46" s="83"/>
      <c r="BB46" s="96"/>
      <c r="BC46" s="96"/>
      <c r="BD46" s="96"/>
      <c r="BE46" s="97"/>
      <c r="BF46" s="2206"/>
      <c r="BG46" s="2206"/>
      <c r="BH46" s="2211"/>
      <c r="BI46" s="2216"/>
    </row>
    <row r="47" spans="1:62" s="82" customFormat="1" ht="19.5" customHeight="1" x14ac:dyDescent="0.25">
      <c r="A47" s="2182"/>
      <c r="B47" s="2188"/>
      <c r="C47" s="2185"/>
      <c r="D47" s="2191"/>
      <c r="E47" s="98">
        <v>1</v>
      </c>
      <c r="F47" s="98">
        <v>2</v>
      </c>
      <c r="G47" s="98">
        <v>3</v>
      </c>
      <c r="H47" s="98">
        <v>4</v>
      </c>
      <c r="I47" s="99">
        <v>5</v>
      </c>
      <c r="J47" s="100">
        <v>6</v>
      </c>
      <c r="K47" s="98">
        <v>7</v>
      </c>
      <c r="L47" s="98">
        <v>8</v>
      </c>
      <c r="M47" s="99">
        <v>9</v>
      </c>
      <c r="N47" s="100">
        <v>10</v>
      </c>
      <c r="O47" s="98">
        <v>11</v>
      </c>
      <c r="P47" s="98">
        <v>12</v>
      </c>
      <c r="Q47" s="99">
        <v>13</v>
      </c>
      <c r="R47" s="100">
        <v>14</v>
      </c>
      <c r="S47" s="98">
        <v>15</v>
      </c>
      <c r="T47" s="98">
        <v>16</v>
      </c>
      <c r="U47" s="98">
        <v>17</v>
      </c>
      <c r="V47" s="101">
        <v>18</v>
      </c>
      <c r="W47" s="102">
        <v>19</v>
      </c>
      <c r="X47" s="103">
        <v>20</v>
      </c>
      <c r="Y47" s="98">
        <v>21</v>
      </c>
      <c r="Z47" s="99">
        <v>22</v>
      </c>
      <c r="AA47" s="100">
        <v>23</v>
      </c>
      <c r="AB47" s="98">
        <v>24</v>
      </c>
      <c r="AC47" s="98">
        <v>25</v>
      </c>
      <c r="AD47" s="99">
        <v>26</v>
      </c>
      <c r="AE47" s="100">
        <v>27</v>
      </c>
      <c r="AF47" s="98">
        <v>28</v>
      </c>
      <c r="AG47" s="98">
        <v>29</v>
      </c>
      <c r="AH47" s="98">
        <v>30</v>
      </c>
      <c r="AI47" s="99">
        <v>31</v>
      </c>
      <c r="AJ47" s="100">
        <v>32</v>
      </c>
      <c r="AK47" s="98">
        <v>33</v>
      </c>
      <c r="AL47" s="98">
        <v>34</v>
      </c>
      <c r="AM47" s="99">
        <v>35</v>
      </c>
      <c r="AN47" s="100">
        <v>36</v>
      </c>
      <c r="AO47" s="98">
        <v>37</v>
      </c>
      <c r="AP47" s="98">
        <v>38</v>
      </c>
      <c r="AQ47" s="99">
        <v>39</v>
      </c>
      <c r="AR47" s="100">
        <v>40</v>
      </c>
      <c r="AS47" s="98">
        <v>41</v>
      </c>
      <c r="AT47" s="98">
        <v>42</v>
      </c>
      <c r="AU47" s="98">
        <v>43</v>
      </c>
      <c r="AV47" s="98">
        <v>44</v>
      </c>
      <c r="AW47" s="98">
        <v>45</v>
      </c>
      <c r="AX47" s="98">
        <v>46</v>
      </c>
      <c r="AY47" s="98">
        <v>47</v>
      </c>
      <c r="AZ47" s="99">
        <v>48</v>
      </c>
      <c r="BA47" s="104">
        <v>49</v>
      </c>
      <c r="BB47" s="98">
        <v>50</v>
      </c>
      <c r="BC47" s="98">
        <v>51</v>
      </c>
      <c r="BD47" s="98">
        <v>52</v>
      </c>
      <c r="BE47" s="105">
        <v>53</v>
      </c>
      <c r="BF47" s="2209"/>
      <c r="BG47" s="2209"/>
      <c r="BH47" s="2212"/>
      <c r="BI47" s="2217"/>
    </row>
    <row r="48" spans="1:62" s="82" customFormat="1" ht="42.75" customHeight="1" x14ac:dyDescent="0.25">
      <c r="A48" s="106"/>
      <c r="B48" s="402" t="s">
        <v>154</v>
      </c>
      <c r="C48" s="108" t="s">
        <v>203</v>
      </c>
      <c r="D48" s="109"/>
      <c r="E48" s="110"/>
      <c r="F48" s="111"/>
      <c r="G48" s="111"/>
      <c r="H48" s="112"/>
      <c r="I48" s="113"/>
      <c r="J48" s="114"/>
      <c r="K48" s="111"/>
      <c r="L48" s="111"/>
      <c r="M48" s="113"/>
      <c r="N48" s="114"/>
      <c r="O48" s="111"/>
      <c r="P48" s="111"/>
      <c r="Q48" s="113"/>
      <c r="R48" s="114"/>
      <c r="S48" s="111"/>
      <c r="T48" s="111"/>
      <c r="U48" s="111"/>
      <c r="V48" s="115"/>
      <c r="W48" s="638"/>
      <c r="X48" s="111"/>
      <c r="Y48" s="111"/>
      <c r="Z48" s="113"/>
      <c r="AA48" s="114"/>
      <c r="AB48" s="111"/>
      <c r="AC48" s="111"/>
      <c r="AD48" s="113"/>
      <c r="AE48" s="114"/>
      <c r="AF48" s="111"/>
      <c r="AG48" s="111"/>
      <c r="AH48" s="111"/>
      <c r="AI48" s="113"/>
      <c r="AJ48" s="114"/>
      <c r="AK48" s="111"/>
      <c r="AL48" s="111"/>
      <c r="AM48" s="113"/>
      <c r="AN48" s="114"/>
      <c r="AO48" s="111"/>
      <c r="AP48" s="111"/>
      <c r="AQ48" s="113"/>
      <c r="AR48" s="114"/>
      <c r="AS48" s="111"/>
      <c r="AT48" s="111"/>
      <c r="AU48" s="111"/>
      <c r="AV48" s="118"/>
      <c r="AW48" s="119"/>
      <c r="AX48" s="119"/>
      <c r="AY48" s="119"/>
      <c r="AZ48" s="120"/>
      <c r="BA48" s="121"/>
      <c r="BB48" s="119"/>
      <c r="BC48" s="119"/>
      <c r="BD48" s="119"/>
      <c r="BE48" s="122"/>
      <c r="BF48" s="123"/>
      <c r="BG48" s="124"/>
      <c r="BH48" s="125"/>
      <c r="BI48" s="126"/>
    </row>
    <row r="49" spans="1:63" ht="17.25" customHeight="1" x14ac:dyDescent="0.25">
      <c r="A49" s="642" t="s">
        <v>204</v>
      </c>
      <c r="B49" s="324" t="s">
        <v>67</v>
      </c>
      <c r="C49" s="325" t="s">
        <v>68</v>
      </c>
      <c r="D49" s="326" t="s">
        <v>42</v>
      </c>
      <c r="E49" s="1135">
        <v>6</v>
      </c>
      <c r="F49" s="355">
        <v>6</v>
      </c>
      <c r="G49" s="355">
        <v>6</v>
      </c>
      <c r="H49" s="1136">
        <v>6</v>
      </c>
      <c r="I49" s="1137">
        <v>6</v>
      </c>
      <c r="J49" s="1138">
        <v>6</v>
      </c>
      <c r="K49" s="355">
        <v>6</v>
      </c>
      <c r="L49" s="355">
        <v>6</v>
      </c>
      <c r="M49" s="1139">
        <v>4</v>
      </c>
      <c r="N49" s="1140">
        <v>6</v>
      </c>
      <c r="O49" s="348">
        <v>4</v>
      </c>
      <c r="P49" s="348">
        <v>6</v>
      </c>
      <c r="Q49" s="1139">
        <v>6</v>
      </c>
      <c r="R49" s="1140">
        <v>4</v>
      </c>
      <c r="S49" s="348">
        <v>6</v>
      </c>
      <c r="T49" s="348">
        <v>6</v>
      </c>
      <c r="U49" s="348">
        <v>6</v>
      </c>
      <c r="V49" s="646"/>
      <c r="W49" s="647"/>
      <c r="X49" s="351"/>
      <c r="Y49" s="351"/>
      <c r="Z49" s="349"/>
      <c r="AA49" s="350"/>
      <c r="AB49" s="351"/>
      <c r="AC49" s="351"/>
      <c r="AD49" s="349"/>
      <c r="AE49" s="350"/>
      <c r="AF49" s="351"/>
      <c r="AG49" s="351"/>
      <c r="AH49" s="352"/>
      <c r="AI49" s="353"/>
      <c r="AJ49" s="354"/>
      <c r="AK49" s="352"/>
      <c r="AL49" s="351"/>
      <c r="AM49" s="353"/>
      <c r="AN49" s="354"/>
      <c r="AO49" s="352"/>
      <c r="AP49" s="352"/>
      <c r="AQ49" s="353"/>
      <c r="AR49" s="354"/>
      <c r="AS49" s="352"/>
      <c r="AT49" s="340"/>
      <c r="AU49" s="648"/>
      <c r="AV49" s="649"/>
      <c r="AW49" s="222"/>
      <c r="AX49" s="222"/>
      <c r="AY49" s="222"/>
      <c r="AZ49" s="223"/>
      <c r="BA49" s="224"/>
      <c r="BB49" s="222"/>
      <c r="BC49" s="222"/>
      <c r="BD49" s="222"/>
      <c r="BE49" s="246"/>
      <c r="BF49" s="227">
        <f>SUM(E49:V49)</f>
        <v>96</v>
      </c>
      <c r="BG49" s="195">
        <f t="shared" ref="BG49:BG76" si="7">SUM(X49:AU49)</f>
        <v>0</v>
      </c>
      <c r="BH49" s="195">
        <f t="shared" ref="BH49:BH76" si="8">BF49+BG49</f>
        <v>96</v>
      </c>
      <c r="BI49" s="159"/>
      <c r="BJ49" s="160" t="str">
        <f>IF(BH49=98, "+", "-")</f>
        <v>-</v>
      </c>
    </row>
    <row r="50" spans="1:63" ht="15.75" customHeight="1" x14ac:dyDescent="0.25">
      <c r="A50" s="642" t="s">
        <v>119</v>
      </c>
      <c r="B50" s="324" t="s">
        <v>70</v>
      </c>
      <c r="C50" s="346" t="s">
        <v>71</v>
      </c>
      <c r="D50" s="650" t="s">
        <v>42</v>
      </c>
      <c r="E50" s="1135">
        <v>2</v>
      </c>
      <c r="F50" s="355">
        <v>2</v>
      </c>
      <c r="G50" s="355">
        <v>2</v>
      </c>
      <c r="H50" s="1136">
        <v>4</v>
      </c>
      <c r="I50" s="1137">
        <v>2</v>
      </c>
      <c r="J50" s="1138">
        <v>2</v>
      </c>
      <c r="K50" s="355">
        <v>2</v>
      </c>
      <c r="L50" s="348">
        <v>2</v>
      </c>
      <c r="M50" s="1139">
        <v>4</v>
      </c>
      <c r="N50" s="1140">
        <v>2</v>
      </c>
      <c r="O50" s="348">
        <v>2</v>
      </c>
      <c r="P50" s="348">
        <v>2</v>
      </c>
      <c r="Q50" s="1139">
        <v>2</v>
      </c>
      <c r="R50" s="1140">
        <v>2</v>
      </c>
      <c r="S50" s="348">
        <v>2</v>
      </c>
      <c r="T50" s="348">
        <v>4</v>
      </c>
      <c r="U50" s="348"/>
      <c r="V50" s="651"/>
      <c r="W50" s="647"/>
      <c r="X50" s="351"/>
      <c r="Y50" s="351"/>
      <c r="Z50" s="349"/>
      <c r="AA50" s="350"/>
      <c r="AB50" s="351"/>
      <c r="AC50" s="351"/>
      <c r="AD50" s="349"/>
      <c r="AE50" s="350"/>
      <c r="AF50" s="351"/>
      <c r="AG50" s="351"/>
      <c r="AH50" s="352"/>
      <c r="AI50" s="353"/>
      <c r="AJ50" s="354"/>
      <c r="AK50" s="352"/>
      <c r="AL50" s="351"/>
      <c r="AM50" s="353"/>
      <c r="AN50" s="354"/>
      <c r="AO50" s="340"/>
      <c r="AP50" s="352"/>
      <c r="AQ50" s="353"/>
      <c r="AR50" s="354"/>
      <c r="AS50" s="352"/>
      <c r="AT50" s="340"/>
      <c r="AU50" s="648"/>
      <c r="AV50" s="456"/>
      <c r="AW50" s="222"/>
      <c r="AX50" s="222"/>
      <c r="AY50" s="222"/>
      <c r="AZ50" s="223"/>
      <c r="BA50" s="224"/>
      <c r="BB50" s="222"/>
      <c r="BC50" s="222"/>
      <c r="BD50" s="222"/>
      <c r="BE50" s="225"/>
      <c r="BF50" s="227">
        <f>SUM(E50:V50)</f>
        <v>38</v>
      </c>
      <c r="BG50" s="195">
        <f t="shared" si="7"/>
        <v>0</v>
      </c>
      <c r="BH50" s="195">
        <f t="shared" si="8"/>
        <v>38</v>
      </c>
      <c r="BI50" s="159"/>
      <c r="BJ50" s="160" t="str">
        <f>IF(BH50=160, "+", "-")</f>
        <v>-</v>
      </c>
    </row>
    <row r="51" spans="1:63" ht="15.75" customHeight="1" x14ac:dyDescent="0.25">
      <c r="A51" s="344" t="s">
        <v>120</v>
      </c>
      <c r="B51" s="324" t="s">
        <v>73</v>
      </c>
      <c r="C51" s="358" t="s">
        <v>74</v>
      </c>
      <c r="D51" s="347" t="s">
        <v>42</v>
      </c>
      <c r="E51" s="1135">
        <v>4</v>
      </c>
      <c r="F51" s="355">
        <v>4</v>
      </c>
      <c r="G51" s="355">
        <v>4</v>
      </c>
      <c r="H51" s="1136">
        <v>4</v>
      </c>
      <c r="I51" s="1137">
        <v>4</v>
      </c>
      <c r="J51" s="1138">
        <v>2</v>
      </c>
      <c r="K51" s="355">
        <v>2</v>
      </c>
      <c r="L51" s="355">
        <v>2</v>
      </c>
      <c r="M51" s="1139">
        <v>2</v>
      </c>
      <c r="N51" s="1140">
        <v>2</v>
      </c>
      <c r="O51" s="348">
        <v>2</v>
      </c>
      <c r="P51" s="348">
        <v>2</v>
      </c>
      <c r="Q51" s="1139">
        <v>2</v>
      </c>
      <c r="R51" s="1140">
        <v>2</v>
      </c>
      <c r="S51" s="348">
        <v>4</v>
      </c>
      <c r="T51" s="348">
        <v>4</v>
      </c>
      <c r="U51" s="348"/>
      <c r="V51" s="651"/>
      <c r="W51" s="647"/>
      <c r="X51" s="351"/>
      <c r="Y51" s="351"/>
      <c r="Z51" s="349"/>
      <c r="AA51" s="350"/>
      <c r="AB51" s="351"/>
      <c r="AC51" s="351"/>
      <c r="AD51" s="349"/>
      <c r="AE51" s="350"/>
      <c r="AF51" s="351"/>
      <c r="AG51" s="351"/>
      <c r="AH51" s="352"/>
      <c r="AI51" s="353"/>
      <c r="AJ51" s="354"/>
      <c r="AK51" s="352"/>
      <c r="AL51" s="351"/>
      <c r="AM51" s="353"/>
      <c r="AN51" s="354"/>
      <c r="AO51" s="352"/>
      <c r="AP51" s="352"/>
      <c r="AQ51" s="353"/>
      <c r="AR51" s="354"/>
      <c r="AS51" s="352"/>
      <c r="AT51" s="352"/>
      <c r="AU51" s="652"/>
      <c r="AV51" s="616"/>
      <c r="AW51" s="222"/>
      <c r="AX51" s="222"/>
      <c r="AY51" s="222"/>
      <c r="AZ51" s="223"/>
      <c r="BA51" s="224"/>
      <c r="BB51" s="222"/>
      <c r="BC51" s="222"/>
      <c r="BD51" s="222"/>
      <c r="BE51" s="246"/>
      <c r="BF51" s="227">
        <f>SUM(E51:V51)</f>
        <v>46</v>
      </c>
      <c r="BG51" s="195">
        <f t="shared" si="7"/>
        <v>0</v>
      </c>
      <c r="BH51" s="227">
        <f t="shared" si="8"/>
        <v>46</v>
      </c>
      <c r="BI51" s="159"/>
      <c r="BJ51" s="160" t="str">
        <f>IF(BH51=90, "+", "-")</f>
        <v>-</v>
      </c>
    </row>
    <row r="52" spans="1:63" ht="15.75" customHeight="1" x14ac:dyDescent="0.25">
      <c r="A52" s="344" t="s">
        <v>75</v>
      </c>
      <c r="B52" s="324" t="s">
        <v>76</v>
      </c>
      <c r="C52" s="358" t="s">
        <v>77</v>
      </c>
      <c r="D52" s="347" t="s">
        <v>42</v>
      </c>
      <c r="E52" s="1135"/>
      <c r="F52" s="355"/>
      <c r="G52" s="355"/>
      <c r="H52" s="1136"/>
      <c r="I52" s="1137"/>
      <c r="J52" s="1138"/>
      <c r="K52" s="355"/>
      <c r="L52" s="348"/>
      <c r="M52" s="1139"/>
      <c r="N52" s="1140"/>
      <c r="O52" s="348"/>
      <c r="P52" s="348"/>
      <c r="Q52" s="1139"/>
      <c r="R52" s="1140"/>
      <c r="S52" s="348"/>
      <c r="T52" s="348"/>
      <c r="U52" s="348"/>
      <c r="V52" s="646"/>
      <c r="W52" s="647"/>
      <c r="X52" s="351">
        <v>2</v>
      </c>
      <c r="Y52" s="351">
        <v>2</v>
      </c>
      <c r="Z52" s="349">
        <v>2</v>
      </c>
      <c r="AA52" s="350">
        <v>2</v>
      </c>
      <c r="AB52" s="351">
        <v>2</v>
      </c>
      <c r="AC52" s="351">
        <v>4</v>
      </c>
      <c r="AD52" s="349">
        <v>2</v>
      </c>
      <c r="AE52" s="350"/>
      <c r="AF52" s="351"/>
      <c r="AG52" s="351"/>
      <c r="AH52" s="352"/>
      <c r="AI52" s="353"/>
      <c r="AJ52" s="354"/>
      <c r="AK52" s="352"/>
      <c r="AL52" s="351"/>
      <c r="AM52" s="353">
        <v>2</v>
      </c>
      <c r="AN52" s="354">
        <v>4</v>
      </c>
      <c r="AO52" s="352">
        <v>2</v>
      </c>
      <c r="AP52" s="352">
        <v>2</v>
      </c>
      <c r="AQ52" s="353">
        <v>2</v>
      </c>
      <c r="AR52" s="354">
        <v>4</v>
      </c>
      <c r="AS52" s="352"/>
      <c r="AT52" s="352"/>
      <c r="AU52" s="652"/>
      <c r="AV52" s="653"/>
      <c r="AW52" s="261"/>
      <c r="AX52" s="261"/>
      <c r="AY52" s="261"/>
      <c r="AZ52" s="262"/>
      <c r="BA52" s="263"/>
      <c r="BB52" s="261"/>
      <c r="BC52" s="261"/>
      <c r="BD52" s="261"/>
      <c r="BE52" s="264"/>
      <c r="BF52" s="654">
        <f>SUM(E52:V52)</f>
        <v>0</v>
      </c>
      <c r="BG52" s="195">
        <f t="shared" si="7"/>
        <v>32</v>
      </c>
      <c r="BH52" s="654">
        <f t="shared" si="8"/>
        <v>32</v>
      </c>
      <c r="BI52" s="159"/>
      <c r="BJ52" s="160" t="str">
        <f>IF(BH52=72, "+", "-")</f>
        <v>-</v>
      </c>
    </row>
    <row r="53" spans="1:63" ht="32.25" customHeight="1" x14ac:dyDescent="0.2">
      <c r="A53" s="401"/>
      <c r="B53" s="402" t="s">
        <v>187</v>
      </c>
      <c r="C53" s="1085" t="s">
        <v>188</v>
      </c>
      <c r="D53" s="403"/>
      <c r="E53" s="669"/>
      <c r="F53" s="409"/>
      <c r="G53" s="409"/>
      <c r="H53" s="1141"/>
      <c r="I53" s="668"/>
      <c r="J53" s="408"/>
      <c r="K53" s="409"/>
      <c r="L53" s="410"/>
      <c r="M53" s="411"/>
      <c r="N53" s="412"/>
      <c r="O53" s="410"/>
      <c r="P53" s="410"/>
      <c r="Q53" s="411"/>
      <c r="R53" s="1073"/>
      <c r="S53" s="410"/>
      <c r="T53" s="410"/>
      <c r="U53" s="410"/>
      <c r="V53" s="1074"/>
      <c r="W53" s="310"/>
      <c r="X53" s="410"/>
      <c r="Y53" s="410"/>
      <c r="Z53" s="411"/>
      <c r="AA53" s="412"/>
      <c r="AB53" s="410"/>
      <c r="AC53" s="410"/>
      <c r="AD53" s="411"/>
      <c r="AE53" s="412"/>
      <c r="AF53" s="410"/>
      <c r="AG53" s="410"/>
      <c r="AH53" s="409"/>
      <c r="AI53" s="668"/>
      <c r="AJ53" s="408"/>
      <c r="AK53" s="409"/>
      <c r="AL53" s="410"/>
      <c r="AM53" s="668"/>
      <c r="AN53" s="408"/>
      <c r="AO53" s="409"/>
      <c r="AP53" s="409"/>
      <c r="AQ53" s="668"/>
      <c r="AR53" s="1075"/>
      <c r="AS53" s="427"/>
      <c r="AT53" s="427"/>
      <c r="AU53" s="1142"/>
      <c r="AV53" s="426"/>
      <c r="AW53" s="427"/>
      <c r="AX53" s="427"/>
      <c r="AY53" s="427"/>
      <c r="AZ53" s="428"/>
      <c r="BA53" s="429"/>
      <c r="BB53" s="427"/>
      <c r="BC53" s="427"/>
      <c r="BD53" s="427"/>
      <c r="BE53" s="430"/>
      <c r="BF53" s="432">
        <f>SUM(E53:V53)</f>
        <v>0</v>
      </c>
      <c r="BG53" s="1077">
        <f t="shared" si="7"/>
        <v>0</v>
      </c>
      <c r="BH53" s="433">
        <f t="shared" si="8"/>
        <v>0</v>
      </c>
      <c r="BI53" s="434"/>
      <c r="BJ53" s="160"/>
    </row>
    <row r="54" spans="1:63" ht="29.85" customHeight="1" x14ac:dyDescent="0.25">
      <c r="A54" s="249" t="s">
        <v>87</v>
      </c>
      <c r="B54" s="435" t="s">
        <v>205</v>
      </c>
      <c r="C54" s="783" t="s">
        <v>206</v>
      </c>
      <c r="D54" s="252"/>
      <c r="E54" s="1082"/>
      <c r="F54" s="1083"/>
      <c r="G54" s="1083"/>
      <c r="H54" s="1143"/>
      <c r="I54" s="1144"/>
      <c r="J54" s="214"/>
      <c r="K54" s="212"/>
      <c r="L54" s="212"/>
      <c r="M54" s="451"/>
      <c r="N54" s="452"/>
      <c r="O54" s="257"/>
      <c r="P54" s="257"/>
      <c r="Q54" s="451"/>
      <c r="R54" s="452"/>
      <c r="S54" s="257"/>
      <c r="T54" s="257"/>
      <c r="U54" s="257"/>
      <c r="V54" s="471"/>
      <c r="W54" s="210"/>
      <c r="X54" s="242">
        <v>4</v>
      </c>
      <c r="Y54" s="257">
        <v>2</v>
      </c>
      <c r="Z54" s="451">
        <v>2</v>
      </c>
      <c r="AA54" s="452">
        <v>4</v>
      </c>
      <c r="AB54" s="257">
        <v>2</v>
      </c>
      <c r="AC54" s="257">
        <v>2</v>
      </c>
      <c r="AD54" s="451">
        <v>2</v>
      </c>
      <c r="AE54" s="452"/>
      <c r="AF54" s="257"/>
      <c r="AG54" s="257"/>
      <c r="AH54" s="212"/>
      <c r="AI54" s="213"/>
      <c r="AJ54" s="214"/>
      <c r="AK54" s="212"/>
      <c r="AL54" s="257"/>
      <c r="AM54" s="213">
        <v>2</v>
      </c>
      <c r="AN54" s="214">
        <v>2</v>
      </c>
      <c r="AO54" s="212">
        <v>2</v>
      </c>
      <c r="AP54" s="212">
        <v>2</v>
      </c>
      <c r="AQ54" s="213">
        <v>2</v>
      </c>
      <c r="AR54" s="1078">
        <v>2</v>
      </c>
      <c r="AS54" s="212">
        <v>4</v>
      </c>
      <c r="AT54" s="186">
        <v>2</v>
      </c>
      <c r="AU54" s="652"/>
      <c r="AV54" s="221"/>
      <c r="AW54" s="222"/>
      <c r="AX54" s="222"/>
      <c r="AY54" s="222"/>
      <c r="AZ54" s="223"/>
      <c r="BA54" s="224"/>
      <c r="BB54" s="222"/>
      <c r="BC54" s="222"/>
      <c r="BD54" s="222"/>
      <c r="BE54" s="246"/>
      <c r="BF54" s="227">
        <f t="shared" ref="BF54:BF76" si="9">SUM(E54:U54)</f>
        <v>0</v>
      </c>
      <c r="BG54" s="157">
        <f t="shared" si="7"/>
        <v>36</v>
      </c>
      <c r="BH54" s="227">
        <f t="shared" si="8"/>
        <v>36</v>
      </c>
      <c r="BI54" s="159"/>
      <c r="BJ54" s="160" t="str">
        <f>IF(BH54=36, "+", "-")</f>
        <v>+</v>
      </c>
    </row>
    <row r="55" spans="1:63" ht="29.25" customHeight="1" x14ac:dyDescent="0.25">
      <c r="A55" s="249" t="s">
        <v>84</v>
      </c>
      <c r="B55" s="435" t="s">
        <v>207</v>
      </c>
      <c r="C55" s="1145" t="s">
        <v>125</v>
      </c>
      <c r="D55" s="199"/>
      <c r="E55" s="1078">
        <v>2</v>
      </c>
      <c r="F55" s="212">
        <v>4</v>
      </c>
      <c r="G55" s="212">
        <v>2</v>
      </c>
      <c r="H55" s="1146">
        <v>2</v>
      </c>
      <c r="I55" s="213">
        <v>2</v>
      </c>
      <c r="J55" s="214">
        <v>2</v>
      </c>
      <c r="K55" s="212">
        <v>4</v>
      </c>
      <c r="L55" s="257">
        <v>2</v>
      </c>
      <c r="M55" s="451"/>
      <c r="N55" s="452">
        <v>2</v>
      </c>
      <c r="O55" s="257">
        <v>2</v>
      </c>
      <c r="P55" s="257">
        <v>2</v>
      </c>
      <c r="Q55" s="451">
        <v>2</v>
      </c>
      <c r="R55" s="467">
        <v>2</v>
      </c>
      <c r="S55" s="468">
        <v>2</v>
      </c>
      <c r="T55" s="468">
        <v>2</v>
      </c>
      <c r="U55" s="468">
        <v>2</v>
      </c>
      <c r="V55" s="1079"/>
      <c r="W55" s="210"/>
      <c r="X55" s="242"/>
      <c r="Y55" s="257"/>
      <c r="Z55" s="451"/>
      <c r="AA55" s="452"/>
      <c r="AB55" s="257"/>
      <c r="AC55" s="257"/>
      <c r="AD55" s="451"/>
      <c r="AE55" s="452"/>
      <c r="AF55" s="257"/>
      <c r="AG55" s="257"/>
      <c r="AH55" s="212"/>
      <c r="AI55" s="213"/>
      <c r="AJ55" s="214"/>
      <c r="AK55" s="212"/>
      <c r="AL55" s="257"/>
      <c r="AM55" s="213"/>
      <c r="AN55" s="214"/>
      <c r="AO55" s="212"/>
      <c r="AP55" s="212"/>
      <c r="AQ55" s="213"/>
      <c r="AR55" s="1080"/>
      <c r="AS55" s="1081"/>
      <c r="AT55" s="395"/>
      <c r="AU55" s="1147"/>
      <c r="AV55" s="396"/>
      <c r="AW55" s="261"/>
      <c r="AX55" s="261"/>
      <c r="AY55" s="261"/>
      <c r="AZ55" s="262"/>
      <c r="BA55" s="263"/>
      <c r="BB55" s="261"/>
      <c r="BC55" s="261"/>
      <c r="BD55" s="261"/>
      <c r="BE55" s="264"/>
      <c r="BF55" s="227">
        <f t="shared" si="9"/>
        <v>36</v>
      </c>
      <c r="BG55" s="157">
        <f t="shared" si="7"/>
        <v>0</v>
      </c>
      <c r="BH55" s="227">
        <f t="shared" si="8"/>
        <v>36</v>
      </c>
      <c r="BI55" s="159"/>
      <c r="BJ55" s="160" t="str">
        <f>IF(BH55=36, "+", "-")</f>
        <v>+</v>
      </c>
    </row>
    <row r="56" spans="1:63" ht="27" customHeight="1" x14ac:dyDescent="0.2">
      <c r="A56" s="401"/>
      <c r="B56" s="1084" t="s">
        <v>82</v>
      </c>
      <c r="C56" s="1085" t="s">
        <v>83</v>
      </c>
      <c r="D56" s="403"/>
      <c r="E56" s="1148"/>
      <c r="F56" s="1149"/>
      <c r="G56" s="1149"/>
      <c r="H56" s="1150"/>
      <c r="I56" s="1151"/>
      <c r="J56" s="1088"/>
      <c r="K56" s="405"/>
      <c r="L56" s="1093"/>
      <c r="M56" s="1090"/>
      <c r="N56" s="412"/>
      <c r="O56" s="410"/>
      <c r="P56" s="410"/>
      <c r="Q56" s="1090"/>
      <c r="R56" s="1091"/>
      <c r="S56" s="410"/>
      <c r="T56" s="410"/>
      <c r="U56" s="410"/>
      <c r="V56" s="1092"/>
      <c r="W56" s="310"/>
      <c r="X56" s="1093"/>
      <c r="Y56" s="410"/>
      <c r="Z56" s="411"/>
      <c r="AA56" s="412"/>
      <c r="AB56" s="410"/>
      <c r="AC56" s="410"/>
      <c r="AD56" s="411"/>
      <c r="AE56" s="412"/>
      <c r="AF56" s="410"/>
      <c r="AG56" s="410"/>
      <c r="AH56" s="410"/>
      <c r="AI56" s="668"/>
      <c r="AJ56" s="408"/>
      <c r="AK56" s="409"/>
      <c r="AL56" s="409"/>
      <c r="AM56" s="411"/>
      <c r="AN56" s="408"/>
      <c r="AO56" s="409"/>
      <c r="AP56" s="409"/>
      <c r="AQ56" s="668"/>
      <c r="AR56" s="408"/>
      <c r="AS56" s="409"/>
      <c r="AT56" s="409"/>
      <c r="AU56" s="904"/>
      <c r="AV56" s="667"/>
      <c r="AW56" s="409"/>
      <c r="AX56" s="409"/>
      <c r="AY56" s="409"/>
      <c r="AZ56" s="668"/>
      <c r="BA56" s="669"/>
      <c r="BB56" s="409"/>
      <c r="BC56" s="409"/>
      <c r="BD56" s="409"/>
      <c r="BE56" s="403"/>
      <c r="BF56" s="1152">
        <f t="shared" si="9"/>
        <v>0</v>
      </c>
      <c r="BG56" s="1077">
        <f t="shared" si="7"/>
        <v>0</v>
      </c>
      <c r="BH56" s="1153">
        <f t="shared" si="8"/>
        <v>0</v>
      </c>
      <c r="BI56" s="434"/>
      <c r="BJ56" s="160"/>
      <c r="BK56" s="730"/>
    </row>
    <row r="57" spans="1:63" ht="45" customHeight="1" x14ac:dyDescent="0.2">
      <c r="A57" s="1154" t="s">
        <v>208</v>
      </c>
      <c r="B57" s="1155" t="s">
        <v>85</v>
      </c>
      <c r="C57" s="783" t="s">
        <v>209</v>
      </c>
      <c r="D57" s="1156"/>
      <c r="E57" s="1157">
        <v>2</v>
      </c>
      <c r="F57" s="1158">
        <v>2</v>
      </c>
      <c r="G57" s="1158">
        <v>2</v>
      </c>
      <c r="H57" s="1158"/>
      <c r="I57" s="1159">
        <v>2</v>
      </c>
      <c r="J57" s="1160">
        <v>2</v>
      </c>
      <c r="K57" s="1161"/>
      <c r="L57" s="1162">
        <v>2</v>
      </c>
      <c r="M57" s="231"/>
      <c r="N57" s="1163">
        <v>2</v>
      </c>
      <c r="O57" s="1162">
        <v>2</v>
      </c>
      <c r="P57" s="1162"/>
      <c r="Q57" s="1164">
        <v>2</v>
      </c>
      <c r="R57" s="1165">
        <v>2</v>
      </c>
      <c r="S57" s="1162">
        <v>2</v>
      </c>
      <c r="T57" s="1162"/>
      <c r="U57" s="1162">
        <v>2</v>
      </c>
      <c r="V57" s="1166"/>
      <c r="W57" s="1167"/>
      <c r="X57" s="1168"/>
      <c r="Y57" s="1162"/>
      <c r="Z57" s="1164"/>
      <c r="AA57" s="1165"/>
      <c r="AB57" s="1162"/>
      <c r="AC57" s="1162"/>
      <c r="AD57" s="231"/>
      <c r="AE57" s="1169"/>
      <c r="AF57" s="1170"/>
      <c r="AG57" s="1170"/>
      <c r="AH57" s="1170"/>
      <c r="AI57" s="1159"/>
      <c r="AJ57" s="1160"/>
      <c r="AK57" s="1161"/>
      <c r="AL57" s="1161"/>
      <c r="AM57" s="231"/>
      <c r="AN57" s="1157"/>
      <c r="AO57" s="1158"/>
      <c r="AP57" s="1158"/>
      <c r="AQ57" s="1159"/>
      <c r="AR57" s="1160"/>
      <c r="AS57" s="1161"/>
      <c r="AT57" s="1161"/>
      <c r="AU57" s="967"/>
      <c r="AV57" s="1171"/>
      <c r="AW57" s="1171"/>
      <c r="AX57" s="1171"/>
      <c r="AY57" s="1171"/>
      <c r="AZ57" s="1171"/>
      <c r="BA57" s="1171"/>
      <c r="BB57" s="1171"/>
      <c r="BC57" s="1171"/>
      <c r="BD57" s="1171"/>
      <c r="BE57" s="1172"/>
      <c r="BF57" s="227">
        <f t="shared" si="9"/>
        <v>24</v>
      </c>
      <c r="BG57" s="157">
        <f t="shared" si="7"/>
        <v>0</v>
      </c>
      <c r="BH57" s="227">
        <f t="shared" si="8"/>
        <v>24</v>
      </c>
      <c r="BI57" s="434"/>
      <c r="BJ57" s="160"/>
      <c r="BK57" s="730"/>
    </row>
    <row r="58" spans="1:63" ht="45" customHeight="1" x14ac:dyDescent="0.2">
      <c r="A58" s="1173" t="s">
        <v>84</v>
      </c>
      <c r="B58" s="1155" t="s">
        <v>122</v>
      </c>
      <c r="C58" s="783" t="s">
        <v>210</v>
      </c>
      <c r="D58" s="1174"/>
      <c r="E58" s="1175">
        <v>4</v>
      </c>
      <c r="F58" s="974">
        <v>2</v>
      </c>
      <c r="G58" s="974">
        <v>2</v>
      </c>
      <c r="H58" s="974">
        <v>2</v>
      </c>
      <c r="I58" s="975">
        <v>2</v>
      </c>
      <c r="J58" s="973">
        <v>2</v>
      </c>
      <c r="K58" s="974">
        <v>2</v>
      </c>
      <c r="L58" s="1176">
        <v>2</v>
      </c>
      <c r="M58" s="766"/>
      <c r="N58" s="1177">
        <v>2</v>
      </c>
      <c r="O58" s="1176">
        <v>2</v>
      </c>
      <c r="P58" s="1176">
        <v>2</v>
      </c>
      <c r="Q58" s="1178">
        <v>2</v>
      </c>
      <c r="R58" s="1179">
        <v>2</v>
      </c>
      <c r="S58" s="1176">
        <v>2</v>
      </c>
      <c r="T58" s="1176">
        <v>2</v>
      </c>
      <c r="U58" s="1176">
        <v>4</v>
      </c>
      <c r="V58" s="1180"/>
      <c r="W58" s="1181"/>
      <c r="X58" s="1182"/>
      <c r="Y58" s="1176"/>
      <c r="Z58" s="1178"/>
      <c r="AA58" s="1179"/>
      <c r="AB58" s="1176"/>
      <c r="AC58" s="1176"/>
      <c r="AD58" s="766"/>
      <c r="AE58" s="1177"/>
      <c r="AF58" s="1176"/>
      <c r="AG58" s="1176"/>
      <c r="AH58" s="1176"/>
      <c r="AI58" s="975"/>
      <c r="AJ58" s="973"/>
      <c r="AK58" s="974"/>
      <c r="AL58" s="974"/>
      <c r="AM58" s="766"/>
      <c r="AN58" s="1175"/>
      <c r="AO58" s="974"/>
      <c r="AP58" s="974"/>
      <c r="AQ58" s="975"/>
      <c r="AR58" s="973"/>
      <c r="AS58" s="974"/>
      <c r="AT58" s="974"/>
      <c r="AU58" s="968"/>
      <c r="AV58" s="1183"/>
      <c r="AW58" s="1183"/>
      <c r="AX58" s="1183"/>
      <c r="AY58" s="1183"/>
      <c r="AZ58" s="1183"/>
      <c r="BA58" s="1183"/>
      <c r="BB58" s="1183"/>
      <c r="BC58" s="1183"/>
      <c r="BD58" s="1183"/>
      <c r="BE58" s="1184"/>
      <c r="BF58" s="227">
        <f t="shared" si="9"/>
        <v>36</v>
      </c>
      <c r="BG58" s="157">
        <f t="shared" si="7"/>
        <v>0</v>
      </c>
      <c r="BH58" s="227">
        <f t="shared" si="8"/>
        <v>36</v>
      </c>
      <c r="BI58" s="434"/>
      <c r="BJ58" s="160"/>
      <c r="BK58" s="730"/>
    </row>
    <row r="59" spans="1:63" ht="20.25" customHeight="1" x14ac:dyDescent="0.2">
      <c r="A59" s="1173" t="s">
        <v>87</v>
      </c>
      <c r="B59" s="1155" t="s">
        <v>124</v>
      </c>
      <c r="C59" s="783" t="s">
        <v>211</v>
      </c>
      <c r="D59" s="1174"/>
      <c r="E59" s="1175"/>
      <c r="F59" s="974"/>
      <c r="G59" s="974"/>
      <c r="H59" s="974"/>
      <c r="I59" s="975"/>
      <c r="J59" s="973"/>
      <c r="K59" s="974"/>
      <c r="L59" s="1176"/>
      <c r="M59" s="766"/>
      <c r="N59" s="1177"/>
      <c r="O59" s="1176"/>
      <c r="P59" s="1176"/>
      <c r="Q59" s="1178"/>
      <c r="R59" s="1179"/>
      <c r="S59" s="1176"/>
      <c r="T59" s="1176"/>
      <c r="U59" s="1176"/>
      <c r="V59" s="1180"/>
      <c r="W59" s="1181"/>
      <c r="X59" s="1176">
        <v>4</v>
      </c>
      <c r="Y59" s="1176">
        <v>2</v>
      </c>
      <c r="Z59" s="1178">
        <v>4</v>
      </c>
      <c r="AA59" s="1179">
        <v>2</v>
      </c>
      <c r="AB59" s="1176">
        <v>4</v>
      </c>
      <c r="AC59" s="1176">
        <v>2</v>
      </c>
      <c r="AD59" s="766">
        <v>4</v>
      </c>
      <c r="AE59" s="1177"/>
      <c r="AF59" s="1176"/>
      <c r="AG59" s="1176"/>
      <c r="AH59" s="1176"/>
      <c r="AI59" s="975"/>
      <c r="AJ59" s="973"/>
      <c r="AK59" s="974"/>
      <c r="AL59" s="974"/>
      <c r="AM59" s="766">
        <v>4</v>
      </c>
      <c r="AN59" s="1175">
        <v>2</v>
      </c>
      <c r="AO59" s="974">
        <v>2</v>
      </c>
      <c r="AP59" s="974">
        <v>2</v>
      </c>
      <c r="AQ59" s="975">
        <v>4</v>
      </c>
      <c r="AR59" s="973"/>
      <c r="AS59" s="974"/>
      <c r="AT59" s="974"/>
      <c r="AU59" s="968"/>
      <c r="AV59" s="1183"/>
      <c r="AW59" s="1183"/>
      <c r="AX59" s="1183"/>
      <c r="AY59" s="1183"/>
      <c r="AZ59" s="1183"/>
      <c r="BA59" s="1183"/>
      <c r="BB59" s="1183"/>
      <c r="BC59" s="1183"/>
      <c r="BD59" s="1183"/>
      <c r="BE59" s="1184"/>
      <c r="BF59" s="227">
        <f t="shared" si="9"/>
        <v>0</v>
      </c>
      <c r="BG59" s="157">
        <f t="shared" si="7"/>
        <v>36</v>
      </c>
      <c r="BH59" s="227">
        <f t="shared" si="8"/>
        <v>36</v>
      </c>
      <c r="BI59" s="434"/>
      <c r="BJ59" s="160"/>
      <c r="BK59" s="730"/>
    </row>
    <row r="60" spans="1:63" ht="18.75" customHeight="1" x14ac:dyDescent="0.2">
      <c r="A60" s="1173" t="s">
        <v>87</v>
      </c>
      <c r="B60" s="1155" t="s">
        <v>212</v>
      </c>
      <c r="C60" s="783" t="s">
        <v>213</v>
      </c>
      <c r="D60" s="1174"/>
      <c r="E60" s="1175"/>
      <c r="F60" s="974"/>
      <c r="G60" s="974"/>
      <c r="H60" s="974"/>
      <c r="I60" s="975"/>
      <c r="J60" s="973"/>
      <c r="K60" s="974"/>
      <c r="L60" s="1176"/>
      <c r="M60" s="766"/>
      <c r="N60" s="1177"/>
      <c r="O60" s="1176"/>
      <c r="P60" s="1176"/>
      <c r="Q60" s="1178"/>
      <c r="R60" s="1179"/>
      <c r="S60" s="1176"/>
      <c r="T60" s="1176"/>
      <c r="U60" s="1176"/>
      <c r="V60" s="1180"/>
      <c r="W60" s="1181"/>
      <c r="X60" s="1176">
        <v>2</v>
      </c>
      <c r="Y60" s="1176">
        <v>4</v>
      </c>
      <c r="Z60" s="1178">
        <v>2</v>
      </c>
      <c r="AA60" s="1179">
        <v>4</v>
      </c>
      <c r="AB60" s="1176">
        <v>2</v>
      </c>
      <c r="AC60" s="1176">
        <v>4</v>
      </c>
      <c r="AD60" s="766">
        <v>2</v>
      </c>
      <c r="AE60" s="1177"/>
      <c r="AF60" s="1176"/>
      <c r="AG60" s="1176"/>
      <c r="AH60" s="1176"/>
      <c r="AI60" s="975"/>
      <c r="AJ60" s="973"/>
      <c r="AK60" s="974"/>
      <c r="AL60" s="974"/>
      <c r="AM60" s="766">
        <v>2</v>
      </c>
      <c r="AN60" s="1175">
        <v>2</v>
      </c>
      <c r="AO60" s="974">
        <v>2</v>
      </c>
      <c r="AP60" s="974">
        <v>4</v>
      </c>
      <c r="AQ60" s="975">
        <v>2</v>
      </c>
      <c r="AR60" s="973">
        <v>2</v>
      </c>
      <c r="AS60" s="974">
        <v>2</v>
      </c>
      <c r="AT60" s="974"/>
      <c r="AU60" s="968"/>
      <c r="AV60" s="1183"/>
      <c r="AW60" s="1183"/>
      <c r="AX60" s="1183"/>
      <c r="AY60" s="1183"/>
      <c r="AZ60" s="1183"/>
      <c r="BA60" s="1183"/>
      <c r="BB60" s="1183"/>
      <c r="BC60" s="1183"/>
      <c r="BD60" s="1183"/>
      <c r="BE60" s="1184"/>
      <c r="BF60" s="227">
        <f t="shared" si="9"/>
        <v>0</v>
      </c>
      <c r="BG60" s="157">
        <f t="shared" si="7"/>
        <v>36</v>
      </c>
      <c r="BH60" s="227">
        <f t="shared" si="8"/>
        <v>36</v>
      </c>
      <c r="BI60" s="434"/>
      <c r="BJ60" s="160"/>
      <c r="BK60" s="730"/>
    </row>
    <row r="61" spans="1:63" ht="21" customHeight="1" x14ac:dyDescent="0.2">
      <c r="A61" s="1173" t="s">
        <v>87</v>
      </c>
      <c r="B61" s="1155" t="s">
        <v>214</v>
      </c>
      <c r="C61" s="783" t="s">
        <v>215</v>
      </c>
      <c r="D61" s="1174"/>
      <c r="E61" s="1175"/>
      <c r="F61" s="974"/>
      <c r="G61" s="974"/>
      <c r="H61" s="974"/>
      <c r="I61" s="975"/>
      <c r="J61" s="973"/>
      <c r="K61" s="974"/>
      <c r="L61" s="1176"/>
      <c r="M61" s="766"/>
      <c r="N61" s="1177"/>
      <c r="O61" s="1176"/>
      <c r="P61" s="1176"/>
      <c r="Q61" s="1178"/>
      <c r="R61" s="1179"/>
      <c r="S61" s="1176"/>
      <c r="T61" s="1176"/>
      <c r="U61" s="1176"/>
      <c r="V61" s="1180"/>
      <c r="W61" s="1181"/>
      <c r="X61" s="1176">
        <v>4</v>
      </c>
      <c r="Y61" s="1176">
        <v>2</v>
      </c>
      <c r="Z61" s="1178">
        <v>4</v>
      </c>
      <c r="AA61" s="1179">
        <v>2</v>
      </c>
      <c r="AB61" s="1176">
        <v>2</v>
      </c>
      <c r="AC61" s="1176"/>
      <c r="AD61" s="766">
        <v>2</v>
      </c>
      <c r="AE61" s="1177"/>
      <c r="AF61" s="1176"/>
      <c r="AG61" s="1176"/>
      <c r="AH61" s="1176"/>
      <c r="AI61" s="975"/>
      <c r="AJ61" s="973"/>
      <c r="AK61" s="974"/>
      <c r="AL61" s="974"/>
      <c r="AM61" s="766"/>
      <c r="AN61" s="1175">
        <v>2</v>
      </c>
      <c r="AO61" s="974">
        <v>2</v>
      </c>
      <c r="AP61" s="974">
        <v>4</v>
      </c>
      <c r="AQ61" s="975">
        <v>2</v>
      </c>
      <c r="AR61" s="973">
        <v>4</v>
      </c>
      <c r="AS61" s="974">
        <v>2</v>
      </c>
      <c r="AT61" s="974">
        <v>4</v>
      </c>
      <c r="AU61" s="968"/>
      <c r="AV61" s="1183"/>
      <c r="AW61" s="1183"/>
      <c r="AX61" s="1183"/>
      <c r="AY61" s="1183"/>
      <c r="AZ61" s="1183"/>
      <c r="BA61" s="1183"/>
      <c r="BB61" s="1183"/>
      <c r="BC61" s="1183"/>
      <c r="BD61" s="1183"/>
      <c r="BE61" s="1184"/>
      <c r="BF61" s="227">
        <f t="shared" si="9"/>
        <v>0</v>
      </c>
      <c r="BG61" s="157">
        <f t="shared" si="7"/>
        <v>36</v>
      </c>
      <c r="BH61" s="227">
        <f t="shared" si="8"/>
        <v>36</v>
      </c>
      <c r="BI61" s="434"/>
      <c r="BJ61" s="160"/>
      <c r="BK61" s="730"/>
    </row>
    <row r="62" spans="1:63" ht="30.75" customHeight="1" x14ac:dyDescent="0.2">
      <c r="A62" s="763" t="s">
        <v>39</v>
      </c>
      <c r="B62" s="790" t="s">
        <v>216</v>
      </c>
      <c r="C62" s="791" t="s">
        <v>217</v>
      </c>
      <c r="D62" s="1185"/>
      <c r="E62" s="1186">
        <v>2</v>
      </c>
      <c r="F62" s="1187">
        <v>2</v>
      </c>
      <c r="G62" s="1187"/>
      <c r="H62" s="1187">
        <v>2</v>
      </c>
      <c r="I62" s="1188">
        <v>2</v>
      </c>
      <c r="J62" s="980">
        <v>2</v>
      </c>
      <c r="K62" s="1187"/>
      <c r="L62" s="1189">
        <v>2</v>
      </c>
      <c r="M62" s="1190">
        <v>2</v>
      </c>
      <c r="N62" s="1191"/>
      <c r="O62" s="1189">
        <v>2</v>
      </c>
      <c r="P62" s="1189">
        <v>2</v>
      </c>
      <c r="Q62" s="1192"/>
      <c r="R62" s="1193">
        <v>2</v>
      </c>
      <c r="S62" s="1189"/>
      <c r="T62" s="1189">
        <v>2</v>
      </c>
      <c r="U62" s="1189">
        <v>2</v>
      </c>
      <c r="V62" s="1180"/>
      <c r="W62" s="1181"/>
      <c r="X62" s="1189">
        <v>2</v>
      </c>
      <c r="Y62" s="1189">
        <v>2</v>
      </c>
      <c r="Z62" s="1192">
        <v>2</v>
      </c>
      <c r="AA62" s="1193">
        <v>2</v>
      </c>
      <c r="AB62" s="1189">
        <v>2</v>
      </c>
      <c r="AC62" s="1189"/>
      <c r="AD62" s="1190">
        <v>2</v>
      </c>
      <c r="AE62" s="1191"/>
      <c r="AF62" s="1189"/>
      <c r="AG62" s="1189"/>
      <c r="AH62" s="1189"/>
      <c r="AI62" s="1188"/>
      <c r="AJ62" s="980"/>
      <c r="AK62" s="1187"/>
      <c r="AL62" s="1187"/>
      <c r="AM62" s="1190">
        <v>2</v>
      </c>
      <c r="AN62" s="1186"/>
      <c r="AO62" s="1187">
        <v>2</v>
      </c>
      <c r="AP62" s="1187">
        <v>2</v>
      </c>
      <c r="AQ62" s="1188"/>
      <c r="AR62" s="980">
        <v>2</v>
      </c>
      <c r="AS62" s="1187">
        <v>2</v>
      </c>
      <c r="AT62" s="1187">
        <v>2</v>
      </c>
      <c r="AU62" s="968"/>
      <c r="AV62" s="1183"/>
      <c r="AW62" s="1183"/>
      <c r="AX62" s="1183"/>
      <c r="AY62" s="1183"/>
      <c r="AZ62" s="1183"/>
      <c r="BA62" s="1183"/>
      <c r="BB62" s="1183"/>
      <c r="BC62" s="1183"/>
      <c r="BD62" s="1183"/>
      <c r="BE62" s="1184"/>
      <c r="BF62" s="227">
        <f t="shared" si="9"/>
        <v>24</v>
      </c>
      <c r="BG62" s="157">
        <f t="shared" si="7"/>
        <v>24</v>
      </c>
      <c r="BH62" s="227">
        <f t="shared" si="8"/>
        <v>48</v>
      </c>
      <c r="BI62" s="434"/>
      <c r="BJ62" s="160"/>
      <c r="BK62" s="730"/>
    </row>
    <row r="63" spans="1:63" ht="15.75" customHeight="1" x14ac:dyDescent="0.2">
      <c r="A63" s="948"/>
      <c r="B63" s="1194" t="s">
        <v>126</v>
      </c>
      <c r="C63" s="480" t="s">
        <v>91</v>
      </c>
      <c r="D63" s="885"/>
      <c r="E63" s="1195"/>
      <c r="F63" s="1196"/>
      <c r="G63" s="1196"/>
      <c r="H63" s="1196"/>
      <c r="I63" s="1197"/>
      <c r="J63" s="1198"/>
      <c r="K63" s="1196"/>
      <c r="L63" s="1199"/>
      <c r="M63" s="1200"/>
      <c r="N63" s="1201"/>
      <c r="O63" s="1199"/>
      <c r="P63" s="1199"/>
      <c r="Q63" s="1200"/>
      <c r="R63" s="1201"/>
      <c r="S63" s="1199"/>
      <c r="T63" s="1199"/>
      <c r="U63" s="1200"/>
      <c r="V63" s="1202"/>
      <c r="W63" s="1203"/>
      <c r="X63" s="1204"/>
      <c r="Y63" s="1199"/>
      <c r="Z63" s="1200"/>
      <c r="AA63" s="1201"/>
      <c r="AB63" s="1199"/>
      <c r="AC63" s="1199"/>
      <c r="AD63" s="1200"/>
      <c r="AE63" s="1201"/>
      <c r="AF63" s="1199"/>
      <c r="AG63" s="1199"/>
      <c r="AH63" s="1199"/>
      <c r="AI63" s="1197"/>
      <c r="AJ63" s="1198"/>
      <c r="AK63" s="1196"/>
      <c r="AL63" s="1196"/>
      <c r="AM63" s="1200"/>
      <c r="AN63" s="1198"/>
      <c r="AO63" s="1196"/>
      <c r="AP63" s="1196"/>
      <c r="AQ63" s="1197"/>
      <c r="AR63" s="1198"/>
      <c r="AS63" s="1196"/>
      <c r="AT63" s="1197"/>
      <c r="AU63" s="1205"/>
      <c r="AV63" s="667"/>
      <c r="AW63" s="409"/>
      <c r="AX63" s="409"/>
      <c r="AY63" s="409"/>
      <c r="AZ63" s="668"/>
      <c r="BA63" s="669"/>
      <c r="BB63" s="409"/>
      <c r="BC63" s="409"/>
      <c r="BD63" s="409"/>
      <c r="BE63" s="403"/>
      <c r="BF63" s="906">
        <f t="shared" si="9"/>
        <v>0</v>
      </c>
      <c r="BG63" s="906">
        <f t="shared" si="7"/>
        <v>0</v>
      </c>
      <c r="BH63" s="906">
        <f t="shared" si="8"/>
        <v>0</v>
      </c>
      <c r="BI63" s="434"/>
      <c r="BJ63" s="160"/>
    </row>
    <row r="64" spans="1:63" ht="66" customHeight="1" x14ac:dyDescent="0.2">
      <c r="A64" s="731"/>
      <c r="B64" s="1095" t="s">
        <v>127</v>
      </c>
      <c r="C64" s="1095" t="s">
        <v>197</v>
      </c>
      <c r="D64" s="192"/>
      <c r="E64" s="379"/>
      <c r="F64" s="222"/>
      <c r="G64" s="222"/>
      <c r="H64" s="222"/>
      <c r="I64" s="223"/>
      <c r="J64" s="742"/>
      <c r="K64" s="222"/>
      <c r="L64" s="995"/>
      <c r="M64" s="225"/>
      <c r="N64" s="1105"/>
      <c r="O64" s="995"/>
      <c r="P64" s="995"/>
      <c r="Q64" s="225"/>
      <c r="R64" s="1105"/>
      <c r="S64" s="995"/>
      <c r="T64" s="995"/>
      <c r="U64" s="995"/>
      <c r="V64" s="1104"/>
      <c r="W64" s="210"/>
      <c r="X64" s="995"/>
      <c r="Y64" s="995"/>
      <c r="Z64" s="225"/>
      <c r="AA64" s="1105"/>
      <c r="AB64" s="995"/>
      <c r="AC64" s="995"/>
      <c r="AD64" s="225"/>
      <c r="AE64" s="1105"/>
      <c r="AF64" s="995"/>
      <c r="AG64" s="995"/>
      <c r="AH64" s="995"/>
      <c r="AI64" s="223"/>
      <c r="AJ64" s="742"/>
      <c r="AK64" s="222"/>
      <c r="AL64" s="222"/>
      <c r="AM64" s="225"/>
      <c r="AN64" s="742"/>
      <c r="AO64" s="222"/>
      <c r="AP64" s="222"/>
      <c r="AQ64" s="223"/>
      <c r="AR64" s="742"/>
      <c r="AS64" s="222"/>
      <c r="AT64" s="377"/>
      <c r="AU64" s="968"/>
      <c r="AV64" s="742"/>
      <c r="AW64" s="290"/>
      <c r="AX64" s="290"/>
      <c r="AY64" s="290"/>
      <c r="AZ64" s="291"/>
      <c r="BA64" s="292"/>
      <c r="BB64" s="290"/>
      <c r="BC64" s="290"/>
      <c r="BD64" s="290"/>
      <c r="BE64" s="293"/>
      <c r="BF64" s="586">
        <f t="shared" si="9"/>
        <v>0</v>
      </c>
      <c r="BG64" s="586">
        <f t="shared" si="7"/>
        <v>0</v>
      </c>
      <c r="BH64" s="600">
        <f t="shared" si="8"/>
        <v>0</v>
      </c>
      <c r="BI64" s="434"/>
      <c r="BJ64" s="160"/>
    </row>
    <row r="65" spans="1:62" ht="47.1" customHeight="1" x14ac:dyDescent="0.2">
      <c r="A65" s="457" t="s">
        <v>218</v>
      </c>
      <c r="B65" s="776" t="s">
        <v>94</v>
      </c>
      <c r="C65" s="783" t="s">
        <v>199</v>
      </c>
      <c r="D65" s="694"/>
      <c r="E65" s="1206">
        <v>6</v>
      </c>
      <c r="F65" s="782">
        <v>6</v>
      </c>
      <c r="G65" s="782">
        <v>6</v>
      </c>
      <c r="H65" s="782">
        <v>4</v>
      </c>
      <c r="I65" s="1004">
        <v>6</v>
      </c>
      <c r="J65" s="1005">
        <v>6</v>
      </c>
      <c r="K65" s="782">
        <v>6</v>
      </c>
      <c r="L65" s="1207"/>
      <c r="M65" s="1208">
        <v>6</v>
      </c>
      <c r="N65" s="1209">
        <v>4</v>
      </c>
      <c r="O65" s="1003">
        <v>4</v>
      </c>
      <c r="P65" s="1003">
        <v>6</v>
      </c>
      <c r="Q65" s="1208">
        <v>6</v>
      </c>
      <c r="R65" s="1209">
        <v>6</v>
      </c>
      <c r="S65" s="1003">
        <v>6</v>
      </c>
      <c r="T65" s="1003">
        <v>6</v>
      </c>
      <c r="U65" s="1189">
        <v>6</v>
      </c>
      <c r="V65" s="1210"/>
      <c r="W65" s="997"/>
      <c r="X65" s="771">
        <v>8</v>
      </c>
      <c r="Y65" s="779">
        <v>8</v>
      </c>
      <c r="Z65" s="780">
        <v>6</v>
      </c>
      <c r="AA65" s="781">
        <v>6</v>
      </c>
      <c r="AB65" s="779">
        <v>6</v>
      </c>
      <c r="AC65" s="779">
        <v>6</v>
      </c>
      <c r="AD65" s="1208">
        <v>6</v>
      </c>
      <c r="AE65" s="1209"/>
      <c r="AF65" s="1003"/>
      <c r="AG65" s="1003"/>
      <c r="AH65" s="1003"/>
      <c r="AI65" s="1004"/>
      <c r="AJ65" s="1005"/>
      <c r="AK65" s="782"/>
      <c r="AL65" s="782"/>
      <c r="AM65" s="1208">
        <v>6</v>
      </c>
      <c r="AN65" s="1005">
        <v>6</v>
      </c>
      <c r="AO65" s="782">
        <v>6</v>
      </c>
      <c r="AP65" s="782">
        <v>6</v>
      </c>
      <c r="AQ65" s="1004">
        <v>6</v>
      </c>
      <c r="AR65" s="1005">
        <v>6</v>
      </c>
      <c r="AS65" s="782">
        <v>8</v>
      </c>
      <c r="AT65" s="782">
        <v>6</v>
      </c>
      <c r="AU65" s="968"/>
      <c r="AV65" s="971"/>
      <c r="AW65" s="290"/>
      <c r="AX65" s="290"/>
      <c r="AY65" s="290"/>
      <c r="AZ65" s="291"/>
      <c r="BA65" s="292"/>
      <c r="BB65" s="290"/>
      <c r="BC65" s="290"/>
      <c r="BD65" s="290"/>
      <c r="BE65" s="293"/>
      <c r="BF65" s="195">
        <f t="shared" si="9"/>
        <v>90</v>
      </c>
      <c r="BG65" s="195">
        <f t="shared" si="7"/>
        <v>96</v>
      </c>
      <c r="BH65" s="227">
        <f t="shared" si="8"/>
        <v>186</v>
      </c>
      <c r="BI65" s="434"/>
      <c r="BJ65" s="160" t="str">
        <f>IF(BH65=56, "+", "-")</f>
        <v>-</v>
      </c>
    </row>
    <row r="66" spans="1:62" ht="27.4" customHeight="1" x14ac:dyDescent="0.2">
      <c r="A66" s="457" t="s">
        <v>134</v>
      </c>
      <c r="B66" s="1211" t="s">
        <v>135</v>
      </c>
      <c r="C66" s="459" t="s">
        <v>98</v>
      </c>
      <c r="D66" s="694"/>
      <c r="E66" s="1186"/>
      <c r="F66" s="1187"/>
      <c r="G66" s="1212"/>
      <c r="H66" s="1212"/>
      <c r="I66" s="1213"/>
      <c r="J66" s="1214">
        <v>4</v>
      </c>
      <c r="K66" s="1212">
        <v>2</v>
      </c>
      <c r="L66" s="1215">
        <v>2</v>
      </c>
      <c r="M66" s="1216">
        <v>2</v>
      </c>
      <c r="N66" s="1217">
        <v>2</v>
      </c>
      <c r="O66" s="1215">
        <v>2</v>
      </c>
      <c r="P66" s="1215">
        <v>4</v>
      </c>
      <c r="Q66" s="1216">
        <v>4</v>
      </c>
      <c r="R66" s="1217">
        <v>4</v>
      </c>
      <c r="S66" s="1215">
        <v>4</v>
      </c>
      <c r="T66" s="1215">
        <v>2</v>
      </c>
      <c r="U66" s="1215">
        <v>4</v>
      </c>
      <c r="V66" s="1113"/>
      <c r="W66" s="997"/>
      <c r="X66" s="771"/>
      <c r="Y66" s="1218"/>
      <c r="Z66" s="788">
        <v>6</v>
      </c>
      <c r="AA66" s="789">
        <v>2</v>
      </c>
      <c r="AB66" s="787">
        <v>2</v>
      </c>
      <c r="AC66" s="787">
        <v>2</v>
      </c>
      <c r="AD66" s="1216">
        <v>2</v>
      </c>
      <c r="AE66" s="1219"/>
      <c r="AF66" s="1220"/>
      <c r="AG66" s="1220"/>
      <c r="AH66" s="1220"/>
      <c r="AI66" s="1221"/>
      <c r="AJ66" s="1222"/>
      <c r="AK66" s="1223"/>
      <c r="AL66" s="1223"/>
      <c r="AM66" s="1216">
        <v>6</v>
      </c>
      <c r="AN66" s="1224">
        <v>6</v>
      </c>
      <c r="AO66" s="1212">
        <v>6</v>
      </c>
      <c r="AP66" s="1212">
        <v>6</v>
      </c>
      <c r="AQ66" s="1213">
        <v>6</v>
      </c>
      <c r="AR66" s="1225">
        <v>8</v>
      </c>
      <c r="AS66" s="1226">
        <v>10</v>
      </c>
      <c r="AT66" s="1226">
        <v>10</v>
      </c>
      <c r="AU66" s="968"/>
      <c r="AV66" s="971"/>
      <c r="AW66" s="290"/>
      <c r="AX66" s="290"/>
      <c r="AY66" s="290"/>
      <c r="AZ66" s="291"/>
      <c r="BA66" s="292"/>
      <c r="BB66" s="290"/>
      <c r="BC66" s="290"/>
      <c r="BD66" s="290"/>
      <c r="BE66" s="293"/>
      <c r="BF66" s="195">
        <f t="shared" si="9"/>
        <v>36</v>
      </c>
      <c r="BG66" s="195">
        <f t="shared" si="7"/>
        <v>72</v>
      </c>
      <c r="BH66" s="227">
        <f t="shared" si="8"/>
        <v>108</v>
      </c>
      <c r="BI66" s="434"/>
      <c r="BJ66" s="160" t="str">
        <f>IF(BH66=58, "+", "-")</f>
        <v>-</v>
      </c>
    </row>
    <row r="67" spans="1:62" ht="25.5" customHeight="1" x14ac:dyDescent="0.2">
      <c r="A67" s="457" t="s">
        <v>219</v>
      </c>
      <c r="B67" s="1211" t="s">
        <v>137</v>
      </c>
      <c r="C67" s="198" t="s">
        <v>138</v>
      </c>
      <c r="D67" s="694"/>
      <c r="E67" s="1206"/>
      <c r="F67" s="782"/>
      <c r="G67" s="782"/>
      <c r="H67" s="782"/>
      <c r="I67" s="1004"/>
      <c r="J67" s="1005"/>
      <c r="K67" s="782"/>
      <c r="L67" s="1003"/>
      <c r="M67" s="1208"/>
      <c r="N67" s="1209"/>
      <c r="O67" s="1003"/>
      <c r="P67" s="1003"/>
      <c r="Q67" s="1208"/>
      <c r="R67" s="1209"/>
      <c r="S67" s="1003"/>
      <c r="T67" s="1003"/>
      <c r="U67" s="1003"/>
      <c r="V67" s="1113"/>
      <c r="W67" s="997"/>
      <c r="X67" s="771"/>
      <c r="Y67" s="779"/>
      <c r="Z67" s="780"/>
      <c r="AA67" s="781"/>
      <c r="AB67" s="779"/>
      <c r="AC67" s="779"/>
      <c r="AD67" s="1208"/>
      <c r="AE67" s="1227">
        <v>36</v>
      </c>
      <c r="AF67" s="1228">
        <v>36</v>
      </c>
      <c r="AG67" s="1228">
        <v>36</v>
      </c>
      <c r="AH67" s="1228">
        <v>36</v>
      </c>
      <c r="AI67" s="1229">
        <v>36</v>
      </c>
      <c r="AJ67" s="1005"/>
      <c r="AK67" s="782"/>
      <c r="AL67" s="782"/>
      <c r="AM67" s="1208"/>
      <c r="AN67" s="1005"/>
      <c r="AO67" s="782"/>
      <c r="AP67" s="782"/>
      <c r="AQ67" s="768"/>
      <c r="AR67" s="1005"/>
      <c r="AS67" s="1230"/>
      <c r="AT67" s="1187"/>
      <c r="AU67" s="968"/>
      <c r="AV67" s="971"/>
      <c r="AW67" s="290"/>
      <c r="AX67" s="290"/>
      <c r="AY67" s="290"/>
      <c r="AZ67" s="291"/>
      <c r="BA67" s="292"/>
      <c r="BB67" s="290"/>
      <c r="BC67" s="290"/>
      <c r="BD67" s="290"/>
      <c r="BE67" s="293"/>
      <c r="BF67" s="195">
        <f t="shared" si="9"/>
        <v>0</v>
      </c>
      <c r="BG67" s="195">
        <f t="shared" si="7"/>
        <v>180</v>
      </c>
      <c r="BH67" s="227">
        <f t="shared" si="8"/>
        <v>180</v>
      </c>
      <c r="BI67" s="434"/>
      <c r="BJ67" s="160" t="str">
        <f>IF(BH67=90, "+", "-")</f>
        <v>-</v>
      </c>
    </row>
    <row r="68" spans="1:62" ht="34.5" hidden="1" customHeight="1" x14ac:dyDescent="0.2">
      <c r="A68" s="457"/>
      <c r="B68" s="1121"/>
      <c r="C68" s="459"/>
      <c r="D68" s="694"/>
      <c r="E68" s="1231"/>
      <c r="F68" s="770"/>
      <c r="G68" s="770"/>
      <c r="H68" s="770"/>
      <c r="I68" s="768"/>
      <c r="J68" s="769"/>
      <c r="K68" s="770"/>
      <c r="L68" s="771"/>
      <c r="M68" s="772"/>
      <c r="N68" s="773"/>
      <c r="O68" s="771"/>
      <c r="P68" s="771"/>
      <c r="Q68" s="772"/>
      <c r="R68" s="773"/>
      <c r="S68" s="771"/>
      <c r="T68" s="771"/>
      <c r="U68" s="771"/>
      <c r="V68" s="1113"/>
      <c r="W68" s="997"/>
      <c r="X68" s="771"/>
      <c r="Y68" s="771"/>
      <c r="Z68" s="772"/>
      <c r="AA68" s="773"/>
      <c r="AB68" s="771"/>
      <c r="AC68" s="771"/>
      <c r="AD68" s="1192"/>
      <c r="AE68" s="1193"/>
      <c r="AF68" s="1189"/>
      <c r="AG68" s="1189"/>
      <c r="AH68" s="1189"/>
      <c r="AI68" s="1188"/>
      <c r="AJ68" s="980"/>
      <c r="AK68" s="1187"/>
      <c r="AL68" s="1187"/>
      <c r="AM68" s="1192"/>
      <c r="AN68" s="980"/>
      <c r="AO68" s="1187"/>
      <c r="AP68" s="1187"/>
      <c r="AQ68" s="1188"/>
      <c r="AR68" s="980"/>
      <c r="AS68" s="1187"/>
      <c r="AT68" s="782"/>
      <c r="AU68" s="968"/>
      <c r="AV68" s="971"/>
      <c r="AW68" s="290"/>
      <c r="AX68" s="290"/>
      <c r="AY68" s="290"/>
      <c r="AZ68" s="291"/>
      <c r="BA68" s="292"/>
      <c r="BB68" s="290"/>
      <c r="BC68" s="290"/>
      <c r="BD68" s="290"/>
      <c r="BE68" s="293"/>
      <c r="BF68" s="195">
        <f t="shared" si="9"/>
        <v>0</v>
      </c>
      <c r="BG68" s="195">
        <f t="shared" si="7"/>
        <v>0</v>
      </c>
      <c r="BH68" s="227">
        <f t="shared" si="8"/>
        <v>0</v>
      </c>
      <c r="BI68" s="434"/>
      <c r="BJ68" s="160" t="str">
        <f>IF(BH68=274, "+", "-")</f>
        <v>-</v>
      </c>
    </row>
    <row r="69" spans="1:62" ht="82.35" customHeight="1" x14ac:dyDescent="0.2">
      <c r="A69" s="1094"/>
      <c r="B69" s="1095" t="s">
        <v>99</v>
      </c>
      <c r="C69" s="1095" t="s">
        <v>220</v>
      </c>
      <c r="D69" s="566"/>
      <c r="E69" s="1232"/>
      <c r="F69" s="1099"/>
      <c r="G69" s="1099"/>
      <c r="H69" s="1099"/>
      <c r="I69" s="1233"/>
      <c r="J69" s="1098"/>
      <c r="K69" s="1099"/>
      <c r="L69" s="1100"/>
      <c r="M69" s="1234"/>
      <c r="N69" s="1105"/>
      <c r="O69" s="995"/>
      <c r="P69" s="995"/>
      <c r="Q69" s="225"/>
      <c r="R69" s="1105"/>
      <c r="S69" s="995"/>
      <c r="T69" s="995"/>
      <c r="U69" s="995"/>
      <c r="V69" s="1235"/>
      <c r="W69" s="210"/>
      <c r="X69" s="995"/>
      <c r="Y69" s="995"/>
      <c r="Z69" s="225"/>
      <c r="AA69" s="1105"/>
      <c r="AB69" s="995"/>
      <c r="AC69" s="995"/>
      <c r="AD69" s="225"/>
      <c r="AE69" s="1105"/>
      <c r="AF69" s="995"/>
      <c r="AG69" s="995"/>
      <c r="AH69" s="995"/>
      <c r="AI69" s="223"/>
      <c r="AJ69" s="742"/>
      <c r="AK69" s="222"/>
      <c r="AL69" s="222"/>
      <c r="AM69" s="225"/>
      <c r="AN69" s="742"/>
      <c r="AO69" s="222"/>
      <c r="AP69" s="222"/>
      <c r="AQ69" s="223"/>
      <c r="AR69" s="742"/>
      <c r="AS69" s="222"/>
      <c r="AT69" s="377"/>
      <c r="AU69" s="968"/>
      <c r="AV69" s="742"/>
      <c r="AW69" s="290"/>
      <c r="AX69" s="290"/>
      <c r="AY69" s="290"/>
      <c r="AZ69" s="291"/>
      <c r="BA69" s="292"/>
      <c r="BB69" s="290"/>
      <c r="BC69" s="290"/>
      <c r="BD69" s="290"/>
      <c r="BE69" s="293"/>
      <c r="BF69" s="586">
        <f t="shared" si="9"/>
        <v>0</v>
      </c>
      <c r="BG69" s="586">
        <f t="shared" si="7"/>
        <v>0</v>
      </c>
      <c r="BH69" s="600">
        <f t="shared" si="8"/>
        <v>0</v>
      </c>
      <c r="BI69" s="434"/>
      <c r="BJ69" s="160"/>
    </row>
    <row r="70" spans="1:62" ht="72.400000000000006" customHeight="1" x14ac:dyDescent="0.2">
      <c r="A70" s="774" t="s">
        <v>221</v>
      </c>
      <c r="B70" s="776" t="s">
        <v>140</v>
      </c>
      <c r="C70" s="783" t="s">
        <v>222</v>
      </c>
      <c r="D70" s="1109"/>
      <c r="E70" s="1186">
        <v>4</v>
      </c>
      <c r="F70" s="1187">
        <v>4</v>
      </c>
      <c r="G70" s="1187">
        <v>4</v>
      </c>
      <c r="H70" s="1187">
        <v>4</v>
      </c>
      <c r="I70" s="1188">
        <v>4</v>
      </c>
      <c r="J70" s="980">
        <v>4</v>
      </c>
      <c r="K70" s="1187">
        <v>4</v>
      </c>
      <c r="L70" s="1207"/>
      <c r="M70" s="1192">
        <v>4</v>
      </c>
      <c r="N70" s="1193">
        <v>4</v>
      </c>
      <c r="O70" s="1189">
        <v>4</v>
      </c>
      <c r="P70" s="1189"/>
      <c r="Q70" s="1192"/>
      <c r="R70" s="1193"/>
      <c r="S70" s="1189"/>
      <c r="T70" s="1189"/>
      <c r="U70" s="1189"/>
      <c r="V70" s="1113"/>
      <c r="W70" s="997"/>
      <c r="X70" s="770">
        <v>6</v>
      </c>
      <c r="Y70" s="770">
        <v>6</v>
      </c>
      <c r="Z70" s="770">
        <v>2</v>
      </c>
      <c r="AA70" s="728">
        <v>2</v>
      </c>
      <c r="AB70" s="728">
        <v>2</v>
      </c>
      <c r="AC70" s="728">
        <v>2</v>
      </c>
      <c r="AD70" s="680">
        <v>2</v>
      </c>
      <c r="AE70" s="680"/>
      <c r="AF70" s="773"/>
      <c r="AG70" s="771"/>
      <c r="AH70" s="771"/>
      <c r="AI70" s="772"/>
      <c r="AJ70" s="773"/>
      <c r="AK70" s="771"/>
      <c r="AL70" s="771"/>
      <c r="AM70" s="771">
        <v>2</v>
      </c>
      <c r="AN70" s="769">
        <v>2</v>
      </c>
      <c r="AO70" s="770">
        <v>2</v>
      </c>
      <c r="AP70" s="770"/>
      <c r="AQ70" s="768">
        <v>2</v>
      </c>
      <c r="AR70" s="769">
        <v>2</v>
      </c>
      <c r="AS70" s="770">
        <v>2</v>
      </c>
      <c r="AT70" s="744">
        <v>6</v>
      </c>
      <c r="AU70" s="968"/>
      <c r="AV70" s="719"/>
      <c r="AW70" s="290"/>
      <c r="AX70" s="290"/>
      <c r="AY70" s="290"/>
      <c r="AZ70" s="291"/>
      <c r="BA70" s="292"/>
      <c r="BB70" s="290"/>
      <c r="BC70" s="290"/>
      <c r="BD70" s="290"/>
      <c r="BE70" s="293"/>
      <c r="BF70" s="195">
        <f t="shared" si="9"/>
        <v>40</v>
      </c>
      <c r="BG70" s="195">
        <f t="shared" si="7"/>
        <v>40</v>
      </c>
      <c r="BH70" s="227">
        <f t="shared" si="8"/>
        <v>80</v>
      </c>
      <c r="BI70" s="434"/>
      <c r="BJ70" s="160"/>
    </row>
    <row r="71" spans="1:62" ht="24.6" customHeight="1" x14ac:dyDescent="0.2">
      <c r="A71" s="774" t="s">
        <v>134</v>
      </c>
      <c r="B71" s="776" t="s">
        <v>144</v>
      </c>
      <c r="C71" s="783" t="s">
        <v>98</v>
      </c>
      <c r="D71" s="1109"/>
      <c r="E71" s="1186"/>
      <c r="F71" s="1187"/>
      <c r="G71" s="1187">
        <v>4</v>
      </c>
      <c r="H71" s="1187">
        <v>4</v>
      </c>
      <c r="I71" s="1188">
        <v>4</v>
      </c>
      <c r="J71" s="1214"/>
      <c r="K71" s="1187">
        <v>4</v>
      </c>
      <c r="L71" s="1189">
        <v>8</v>
      </c>
      <c r="M71" s="1192">
        <v>4</v>
      </c>
      <c r="N71" s="1193">
        <v>4</v>
      </c>
      <c r="O71" s="1189">
        <v>4</v>
      </c>
      <c r="P71" s="1189"/>
      <c r="Q71" s="1192"/>
      <c r="R71" s="1193"/>
      <c r="S71" s="1189"/>
      <c r="T71" s="1189"/>
      <c r="U71" s="1189"/>
      <c r="V71" s="1113"/>
      <c r="W71" s="997"/>
      <c r="X71" s="771"/>
      <c r="Y71" s="1236">
        <v>2</v>
      </c>
      <c r="Z71" s="1237">
        <v>4</v>
      </c>
      <c r="AA71" s="1238">
        <v>4</v>
      </c>
      <c r="AB71" s="1236">
        <v>6</v>
      </c>
      <c r="AC71" s="1236">
        <v>6</v>
      </c>
      <c r="AD71" s="1239">
        <v>6</v>
      </c>
      <c r="AE71" s="1193"/>
      <c r="AF71" s="1189"/>
      <c r="AG71" s="1189"/>
      <c r="AH71" s="1189"/>
      <c r="AI71" s="1188"/>
      <c r="AJ71" s="980"/>
      <c r="AK71" s="1187"/>
      <c r="AL71" s="1187"/>
      <c r="AM71" s="1239">
        <v>6</v>
      </c>
      <c r="AN71" s="1225">
        <v>6</v>
      </c>
      <c r="AO71" s="1226">
        <v>6</v>
      </c>
      <c r="AP71" s="1226">
        <v>4</v>
      </c>
      <c r="AQ71" s="1240">
        <v>4</v>
      </c>
      <c r="AR71" s="1225">
        <v>6</v>
      </c>
      <c r="AS71" s="1226">
        <v>6</v>
      </c>
      <c r="AT71" s="1226">
        <v>6</v>
      </c>
      <c r="AU71" s="968"/>
      <c r="AV71" s="719"/>
      <c r="AW71" s="290"/>
      <c r="AX71" s="290"/>
      <c r="AY71" s="290"/>
      <c r="AZ71" s="291"/>
      <c r="BA71" s="292"/>
      <c r="BB71" s="290"/>
      <c r="BC71" s="290"/>
      <c r="BD71" s="290"/>
      <c r="BE71" s="293"/>
      <c r="BF71" s="195">
        <f t="shared" si="9"/>
        <v>36</v>
      </c>
      <c r="BG71" s="195">
        <f t="shared" si="7"/>
        <v>72</v>
      </c>
      <c r="BH71" s="227">
        <f t="shared" si="8"/>
        <v>108</v>
      </c>
      <c r="BI71" s="434"/>
      <c r="BJ71" s="160"/>
    </row>
    <row r="72" spans="1:62" ht="20.25" customHeight="1" x14ac:dyDescent="0.2">
      <c r="A72" s="774" t="s">
        <v>223</v>
      </c>
      <c r="B72" s="1241" t="s">
        <v>145</v>
      </c>
      <c r="C72" s="791" t="s">
        <v>138</v>
      </c>
      <c r="D72" s="1109"/>
      <c r="E72" s="1186"/>
      <c r="F72" s="1187"/>
      <c r="G72" s="1187"/>
      <c r="H72" s="1187"/>
      <c r="I72" s="1188"/>
      <c r="J72" s="980"/>
      <c r="K72" s="1187"/>
      <c r="L72" s="1189"/>
      <c r="M72" s="1192"/>
      <c r="N72" s="1193"/>
      <c r="O72" s="1189"/>
      <c r="P72" s="1189"/>
      <c r="Q72" s="1192"/>
      <c r="R72" s="1193"/>
      <c r="S72" s="1189"/>
      <c r="T72" s="1189"/>
      <c r="U72" s="1189"/>
      <c r="V72" s="1113"/>
      <c r="W72" s="997"/>
      <c r="X72" s="771"/>
      <c r="Y72" s="771"/>
      <c r="Z72" s="772"/>
      <c r="AA72" s="773"/>
      <c r="AB72" s="771"/>
      <c r="AC72" s="771"/>
      <c r="AD72" s="1192"/>
      <c r="AE72" s="1193"/>
      <c r="AF72" s="1189"/>
      <c r="AG72" s="1189"/>
      <c r="AH72" s="1189"/>
      <c r="AI72" s="1188"/>
      <c r="AJ72" s="1242">
        <v>36</v>
      </c>
      <c r="AK72" s="1243">
        <v>36</v>
      </c>
      <c r="AL72" s="1243">
        <v>36</v>
      </c>
      <c r="AM72" s="772"/>
      <c r="AN72" s="980"/>
      <c r="AO72" s="1187"/>
      <c r="AP72" s="1187"/>
      <c r="AQ72" s="1188"/>
      <c r="AR72" s="980"/>
      <c r="AS72" s="1187"/>
      <c r="AT72" s="782"/>
      <c r="AU72" s="968"/>
      <c r="AV72" s="719"/>
      <c r="AW72" s="290"/>
      <c r="AX72" s="290"/>
      <c r="AY72" s="290"/>
      <c r="AZ72" s="291"/>
      <c r="BA72" s="292"/>
      <c r="BB72" s="290"/>
      <c r="BC72" s="290"/>
      <c r="BD72" s="290"/>
      <c r="BE72" s="293"/>
      <c r="BF72" s="195">
        <f t="shared" si="9"/>
        <v>0</v>
      </c>
      <c r="BG72" s="195">
        <f t="shared" si="7"/>
        <v>108</v>
      </c>
      <c r="BH72" s="227">
        <f t="shared" si="8"/>
        <v>108</v>
      </c>
      <c r="BI72" s="434"/>
      <c r="BJ72" s="160"/>
    </row>
    <row r="73" spans="1:62" ht="27.75" customHeight="1" x14ac:dyDescent="0.2">
      <c r="A73" s="1094"/>
      <c r="B73" s="1244" t="s">
        <v>106</v>
      </c>
      <c r="C73" s="1244" t="s">
        <v>200</v>
      </c>
      <c r="D73" s="566"/>
      <c r="E73" s="379"/>
      <c r="F73" s="222"/>
      <c r="G73" s="222"/>
      <c r="H73" s="222"/>
      <c r="I73" s="223"/>
      <c r="J73" s="742"/>
      <c r="K73" s="222"/>
      <c r="L73" s="995"/>
      <c r="M73" s="225"/>
      <c r="N73" s="1105"/>
      <c r="O73" s="995"/>
      <c r="P73" s="995"/>
      <c r="Q73" s="225"/>
      <c r="R73" s="1105"/>
      <c r="S73" s="995"/>
      <c r="T73" s="995"/>
      <c r="U73" s="995"/>
      <c r="V73" s="1235"/>
      <c r="W73" s="210"/>
      <c r="X73" s="995"/>
      <c r="Y73" s="995"/>
      <c r="Z73" s="225"/>
      <c r="AA73" s="1105"/>
      <c r="AB73" s="995"/>
      <c r="AC73" s="995"/>
      <c r="AD73" s="225"/>
      <c r="AE73" s="1105"/>
      <c r="AF73" s="995"/>
      <c r="AG73" s="995"/>
      <c r="AH73" s="995"/>
      <c r="AI73" s="223"/>
      <c r="AJ73" s="742"/>
      <c r="AK73" s="222"/>
      <c r="AL73" s="222"/>
      <c r="AM73" s="225"/>
      <c r="AN73" s="742"/>
      <c r="AO73" s="222"/>
      <c r="AP73" s="222"/>
      <c r="AQ73" s="223"/>
      <c r="AR73" s="742"/>
      <c r="AS73" s="222"/>
      <c r="AT73" s="377"/>
      <c r="AU73" s="968"/>
      <c r="AV73" s="742"/>
      <c r="AW73" s="290"/>
      <c r="AX73" s="290"/>
      <c r="AY73" s="290"/>
      <c r="AZ73" s="291"/>
      <c r="BA73" s="292"/>
      <c r="BB73" s="290"/>
      <c r="BC73" s="290"/>
      <c r="BD73" s="290"/>
      <c r="BE73" s="293"/>
      <c r="BF73" s="586">
        <f t="shared" si="9"/>
        <v>0</v>
      </c>
      <c r="BG73" s="586">
        <f t="shared" si="7"/>
        <v>0</v>
      </c>
      <c r="BH73" s="600">
        <f t="shared" si="8"/>
        <v>0</v>
      </c>
      <c r="BI73" s="434"/>
      <c r="BJ73" s="160"/>
    </row>
    <row r="74" spans="1:62" ht="38.450000000000003" customHeight="1" x14ac:dyDescent="0.2">
      <c r="A74" s="1245" t="s">
        <v>224</v>
      </c>
      <c r="B74" s="776" t="s">
        <v>109</v>
      </c>
      <c r="C74" s="783" t="s">
        <v>201</v>
      </c>
      <c r="D74" s="1109"/>
      <c r="E74" s="1206">
        <v>4</v>
      </c>
      <c r="F74" s="782">
        <v>4</v>
      </c>
      <c r="G74" s="782">
        <v>4</v>
      </c>
      <c r="H74" s="782">
        <v>4</v>
      </c>
      <c r="I74" s="1004">
        <v>2</v>
      </c>
      <c r="J74" s="1005">
        <v>4</v>
      </c>
      <c r="K74" s="782">
        <v>4</v>
      </c>
      <c r="L74" s="1003">
        <v>6</v>
      </c>
      <c r="M74" s="1208">
        <v>4</v>
      </c>
      <c r="N74" s="1209">
        <v>2</v>
      </c>
      <c r="O74" s="1003">
        <v>4</v>
      </c>
      <c r="P74" s="1003">
        <v>6</v>
      </c>
      <c r="Q74" s="1208">
        <v>6</v>
      </c>
      <c r="R74" s="1209">
        <v>6</v>
      </c>
      <c r="S74" s="1003">
        <v>4</v>
      </c>
      <c r="T74" s="1003">
        <v>4</v>
      </c>
      <c r="U74" s="1003">
        <v>4</v>
      </c>
      <c r="V74" s="1246"/>
      <c r="W74" s="279"/>
      <c r="X74" s="771"/>
      <c r="Y74" s="771">
        <v>2</v>
      </c>
      <c r="Z74" s="1208"/>
      <c r="AA74" s="1209">
        <v>2</v>
      </c>
      <c r="AB74" s="1003">
        <v>2</v>
      </c>
      <c r="AC74" s="1003">
        <v>2</v>
      </c>
      <c r="AD74" s="1208">
        <v>2</v>
      </c>
      <c r="AE74" s="1209"/>
      <c r="AF74" s="1003"/>
      <c r="AG74" s="1003"/>
      <c r="AH74" s="1003"/>
      <c r="AI74" s="1004"/>
      <c r="AJ74" s="1005"/>
      <c r="AK74" s="782"/>
      <c r="AL74" s="782"/>
      <c r="AM74" s="1208">
        <v>2</v>
      </c>
      <c r="AN74" s="1005"/>
      <c r="AO74" s="782">
        <v>2</v>
      </c>
      <c r="AP74" s="782">
        <v>2</v>
      </c>
      <c r="AQ74" s="1004">
        <v>4</v>
      </c>
      <c r="AR74" s="1005"/>
      <c r="AS74" s="782"/>
      <c r="AT74" s="782"/>
      <c r="AU74" s="1247"/>
      <c r="AV74" s="971"/>
      <c r="AW74" s="189"/>
      <c r="AX74" s="189"/>
      <c r="AY74" s="189"/>
      <c r="AZ74" s="190"/>
      <c r="BA74" s="191"/>
      <c r="BB74" s="189"/>
      <c r="BC74" s="189"/>
      <c r="BD74" s="189"/>
      <c r="BE74" s="192"/>
      <c r="BF74" s="195">
        <f t="shared" si="9"/>
        <v>72</v>
      </c>
      <c r="BG74" s="195">
        <f t="shared" si="7"/>
        <v>20</v>
      </c>
      <c r="BH74" s="227">
        <f t="shared" si="8"/>
        <v>92</v>
      </c>
      <c r="BI74" s="434"/>
      <c r="BJ74" s="160" t="str">
        <f>IF(BH74=32, "+", "-")</f>
        <v>-</v>
      </c>
    </row>
    <row r="75" spans="1:62" ht="19.149999999999999" customHeight="1" x14ac:dyDescent="0.2">
      <c r="A75" s="774" t="s">
        <v>225</v>
      </c>
      <c r="B75" s="776" t="s">
        <v>226</v>
      </c>
      <c r="C75" s="783" t="s">
        <v>227</v>
      </c>
      <c r="D75" s="1248"/>
      <c r="E75" s="971"/>
      <c r="F75" s="971"/>
      <c r="G75" s="971"/>
      <c r="H75" s="971"/>
      <c r="I75" s="971"/>
      <c r="J75" s="971"/>
      <c r="K75" s="971"/>
      <c r="L75" s="970">
        <v>2</v>
      </c>
      <c r="M75" s="970">
        <v>2</v>
      </c>
      <c r="N75" s="970">
        <v>2</v>
      </c>
      <c r="O75" s="970">
        <v>2</v>
      </c>
      <c r="P75" s="970">
        <v>2</v>
      </c>
      <c r="Q75" s="970">
        <v>2</v>
      </c>
      <c r="R75" s="970">
        <v>2</v>
      </c>
      <c r="S75" s="970">
        <v>2</v>
      </c>
      <c r="T75" s="970">
        <v>2</v>
      </c>
      <c r="U75" s="970">
        <v>2</v>
      </c>
      <c r="V75" s="1249"/>
      <c r="W75" s="1249"/>
      <c r="X75" s="680">
        <v>4</v>
      </c>
      <c r="Y75" s="680">
        <v>4</v>
      </c>
      <c r="Z75" s="970">
        <v>2</v>
      </c>
      <c r="AA75" s="970">
        <v>4</v>
      </c>
      <c r="AB75" s="970">
        <v>2</v>
      </c>
      <c r="AC75" s="970">
        <v>4</v>
      </c>
      <c r="AD75" s="970">
        <v>2</v>
      </c>
      <c r="AE75" s="970"/>
      <c r="AF75" s="970"/>
      <c r="AG75" s="970"/>
      <c r="AH75" s="970"/>
      <c r="AI75" s="971"/>
      <c r="AJ75" s="971"/>
      <c r="AK75" s="971"/>
      <c r="AL75" s="971"/>
      <c r="AM75" s="970"/>
      <c r="AN75" s="971"/>
      <c r="AO75" s="971"/>
      <c r="AP75" s="971"/>
      <c r="AQ75" s="971"/>
      <c r="AR75" s="971"/>
      <c r="AS75" s="971"/>
      <c r="AT75" s="971"/>
      <c r="AU75" s="968"/>
      <c r="AV75" s="707"/>
      <c r="AW75" s="290"/>
      <c r="AX75" s="290"/>
      <c r="AY75" s="290"/>
      <c r="AZ75" s="291"/>
      <c r="BA75" s="292"/>
      <c r="BB75" s="290"/>
      <c r="BC75" s="290"/>
      <c r="BD75" s="290"/>
      <c r="BE75" s="293"/>
      <c r="BF75" s="195">
        <f t="shared" si="9"/>
        <v>20</v>
      </c>
      <c r="BG75" s="195">
        <f t="shared" si="7"/>
        <v>22</v>
      </c>
      <c r="BH75" s="227">
        <f t="shared" si="8"/>
        <v>42</v>
      </c>
      <c r="BI75" s="434"/>
      <c r="BJ75" s="160"/>
    </row>
    <row r="76" spans="1:62" ht="26.45" customHeight="1" x14ac:dyDescent="0.2">
      <c r="A76" s="1250" t="s">
        <v>80</v>
      </c>
      <c r="B76" s="776" t="s">
        <v>113</v>
      </c>
      <c r="C76" s="783" t="s">
        <v>98</v>
      </c>
      <c r="D76" s="1109"/>
      <c r="E76" s="1251"/>
      <c r="F76" s="1252"/>
      <c r="G76" s="1253"/>
      <c r="H76" s="1253"/>
      <c r="I76" s="1254"/>
      <c r="J76" s="1255"/>
      <c r="K76" s="1253"/>
      <c r="L76" s="1256"/>
      <c r="M76" s="1257">
        <v>2</v>
      </c>
      <c r="N76" s="1258">
        <v>2</v>
      </c>
      <c r="O76" s="1256"/>
      <c r="P76" s="1256">
        <v>2</v>
      </c>
      <c r="Q76" s="1257">
        <v>2</v>
      </c>
      <c r="R76" s="1258">
        <v>2</v>
      </c>
      <c r="S76" s="1256">
        <v>2</v>
      </c>
      <c r="T76" s="1256">
        <v>2</v>
      </c>
      <c r="U76" s="1256">
        <v>4</v>
      </c>
      <c r="V76" s="1259"/>
      <c r="W76" s="1260"/>
      <c r="X76" s="1261"/>
      <c r="Y76" s="1262"/>
      <c r="Z76" s="1263"/>
      <c r="AA76" s="1264"/>
      <c r="AB76" s="1265">
        <v>2</v>
      </c>
      <c r="AC76" s="1265">
        <v>2</v>
      </c>
      <c r="AD76" s="1266">
        <v>2</v>
      </c>
      <c r="AE76" s="1267"/>
      <c r="AF76" s="1268"/>
      <c r="AG76" s="1268"/>
      <c r="AH76" s="1268"/>
      <c r="AI76" s="1269"/>
      <c r="AJ76" s="1270"/>
      <c r="AK76" s="1271"/>
      <c r="AL76" s="1271"/>
      <c r="AM76" s="1266">
        <v>2</v>
      </c>
      <c r="AN76" s="1272">
        <v>4</v>
      </c>
      <c r="AO76" s="1273">
        <v>2</v>
      </c>
      <c r="AP76" s="1274">
        <v>2</v>
      </c>
      <c r="AQ76" s="1275">
        <v>2</v>
      </c>
      <c r="AR76" s="1276"/>
      <c r="AS76" s="1277"/>
      <c r="AT76" s="1253"/>
      <c r="AU76" s="1142"/>
      <c r="AV76" s="1278"/>
      <c r="AW76" s="397"/>
      <c r="AX76" s="397"/>
      <c r="AY76" s="397"/>
      <c r="AZ76" s="398"/>
      <c r="BA76" s="399"/>
      <c r="BB76" s="397"/>
      <c r="BC76" s="397"/>
      <c r="BD76" s="397"/>
      <c r="BE76" s="400"/>
      <c r="BF76" s="195">
        <f t="shared" si="9"/>
        <v>18</v>
      </c>
      <c r="BG76" s="195">
        <f t="shared" si="7"/>
        <v>18</v>
      </c>
      <c r="BH76" s="227">
        <f t="shared" si="8"/>
        <v>36</v>
      </c>
      <c r="BI76" s="434"/>
      <c r="BJ76" s="160" t="str">
        <f>IF(BH76=106, "+", "-")</f>
        <v>-</v>
      </c>
    </row>
    <row r="77" spans="1:62" s="16" customFormat="1" ht="32.25" customHeight="1" x14ac:dyDescent="0.25">
      <c r="A77" s="1279"/>
      <c r="B77" s="2231" t="s">
        <v>114</v>
      </c>
      <c r="C77" s="2226"/>
      <c r="D77" s="2232"/>
      <c r="E77" s="1280">
        <f t="shared" ref="E77:U77" si="10">SUM(E49:E76)</f>
        <v>36</v>
      </c>
      <c r="F77" s="1280">
        <f t="shared" si="10"/>
        <v>36</v>
      </c>
      <c r="G77" s="1280">
        <f t="shared" si="10"/>
        <v>36</v>
      </c>
      <c r="H77" s="1280">
        <f t="shared" si="10"/>
        <v>36</v>
      </c>
      <c r="I77" s="1280">
        <f t="shared" si="10"/>
        <v>36</v>
      </c>
      <c r="J77" s="1280">
        <f t="shared" si="10"/>
        <v>36</v>
      </c>
      <c r="K77" s="1280">
        <f t="shared" si="10"/>
        <v>36</v>
      </c>
      <c r="L77" s="1280">
        <f t="shared" si="10"/>
        <v>36</v>
      </c>
      <c r="M77" s="1280">
        <f t="shared" si="10"/>
        <v>36</v>
      </c>
      <c r="N77" s="1280">
        <f t="shared" si="10"/>
        <v>36</v>
      </c>
      <c r="O77" s="1280">
        <f t="shared" si="10"/>
        <v>36</v>
      </c>
      <c r="P77" s="1280">
        <f t="shared" si="10"/>
        <v>36</v>
      </c>
      <c r="Q77" s="1280">
        <f t="shared" si="10"/>
        <v>36</v>
      </c>
      <c r="R77" s="1280">
        <f t="shared" si="10"/>
        <v>36</v>
      </c>
      <c r="S77" s="1280">
        <f t="shared" si="10"/>
        <v>36</v>
      </c>
      <c r="T77" s="1280">
        <f t="shared" si="10"/>
        <v>36</v>
      </c>
      <c r="U77" s="1280">
        <f t="shared" si="10"/>
        <v>36</v>
      </c>
      <c r="V77" s="623"/>
      <c r="W77" s="624"/>
      <c r="X77" s="619">
        <f t="shared" ref="X77:AT77" si="11">SUM(X49:X76)</f>
        <v>36</v>
      </c>
      <c r="Y77" s="619">
        <f t="shared" si="11"/>
        <v>36</v>
      </c>
      <c r="Z77" s="619">
        <f t="shared" si="11"/>
        <v>36</v>
      </c>
      <c r="AA77" s="619">
        <f t="shared" si="11"/>
        <v>36</v>
      </c>
      <c r="AB77" s="619">
        <f t="shared" si="11"/>
        <v>36</v>
      </c>
      <c r="AC77" s="619">
        <f t="shared" si="11"/>
        <v>36</v>
      </c>
      <c r="AD77" s="619">
        <f t="shared" si="11"/>
        <v>36</v>
      </c>
      <c r="AE77" s="619">
        <f t="shared" si="11"/>
        <v>36</v>
      </c>
      <c r="AF77" s="619">
        <f t="shared" si="11"/>
        <v>36</v>
      </c>
      <c r="AG77" s="619">
        <f t="shared" si="11"/>
        <v>36</v>
      </c>
      <c r="AH77" s="619">
        <f t="shared" si="11"/>
        <v>36</v>
      </c>
      <c r="AI77" s="619">
        <f t="shared" si="11"/>
        <v>36</v>
      </c>
      <c r="AJ77" s="619">
        <f t="shared" si="11"/>
        <v>36</v>
      </c>
      <c r="AK77" s="619">
        <f t="shared" si="11"/>
        <v>36</v>
      </c>
      <c r="AL77" s="619">
        <f t="shared" si="11"/>
        <v>36</v>
      </c>
      <c r="AM77" s="619">
        <f t="shared" si="11"/>
        <v>36</v>
      </c>
      <c r="AN77" s="619">
        <f t="shared" si="11"/>
        <v>36</v>
      </c>
      <c r="AO77" s="619">
        <f t="shared" si="11"/>
        <v>36</v>
      </c>
      <c r="AP77" s="619">
        <f t="shared" si="11"/>
        <v>36</v>
      </c>
      <c r="AQ77" s="619">
        <f t="shared" si="11"/>
        <v>36</v>
      </c>
      <c r="AR77" s="619">
        <f t="shared" si="11"/>
        <v>36</v>
      </c>
      <c r="AS77" s="619">
        <f t="shared" si="11"/>
        <v>36</v>
      </c>
      <c r="AT77" s="619">
        <f t="shared" si="11"/>
        <v>36</v>
      </c>
      <c r="AU77" s="1281"/>
      <c r="AV77" s="619">
        <f>SUM(AV56:AV76)</f>
        <v>0</v>
      </c>
      <c r="AW77" s="619"/>
      <c r="AX77" s="619"/>
      <c r="AY77" s="619"/>
      <c r="AZ77" s="620"/>
      <c r="BA77" s="618"/>
      <c r="BB77" s="619"/>
      <c r="BC77" s="619"/>
      <c r="BD77" s="619"/>
      <c r="BE77" s="620"/>
      <c r="BF77" s="627">
        <f>SUM(BF49:BF76)</f>
        <v>612</v>
      </c>
      <c r="BG77" s="627">
        <f>SUM(BG49:BG76)</f>
        <v>828</v>
      </c>
      <c r="BH77" s="628">
        <f>SUM(BH49:BH76)</f>
        <v>1440</v>
      </c>
      <c r="BI77" s="628">
        <f>SUM(Z77:AX77)</f>
        <v>756</v>
      </c>
      <c r="BJ77" s="160" t="str">
        <f>IF(BH77=1440, "+", "-")</f>
        <v>+</v>
      </c>
    </row>
    <row r="78" spans="1:62" s="16" customFormat="1" ht="15" customHeight="1" x14ac:dyDescent="0.25">
      <c r="A78" s="812"/>
      <c r="B78" s="813"/>
      <c r="C78" s="814"/>
      <c r="D78" s="814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815"/>
      <c r="BG78" s="815"/>
      <c r="BH78" s="815"/>
      <c r="BI78" s="816"/>
    </row>
    <row r="79" spans="1:62" ht="15" customHeight="1" x14ac:dyDescent="0.2">
      <c r="B79" s="25" t="s">
        <v>228</v>
      </c>
      <c r="C79" s="2196" t="s">
        <v>229</v>
      </c>
      <c r="D79" s="2197"/>
      <c r="E79" s="2197"/>
      <c r="F79" s="2197"/>
      <c r="G79" s="2197"/>
      <c r="H79" s="2197"/>
      <c r="I79" s="2197"/>
      <c r="J79" s="2197"/>
      <c r="K79" s="2197"/>
      <c r="L79" s="2197"/>
      <c r="M79" s="2197"/>
      <c r="N79" s="2198"/>
      <c r="O79" s="634"/>
      <c r="P79" s="19"/>
      <c r="Q79" s="26" t="s">
        <v>152</v>
      </c>
      <c r="R79" s="19"/>
      <c r="S79" s="18"/>
      <c r="T79" s="27" t="s">
        <v>230</v>
      </c>
      <c r="U79" s="27"/>
      <c r="AK79" s="28"/>
    </row>
    <row r="80" spans="1:62" ht="15" customHeight="1" x14ac:dyDescent="0.2">
      <c r="A80" s="2180" t="s">
        <v>15</v>
      </c>
      <c r="B80" s="2233" t="s">
        <v>16</v>
      </c>
      <c r="C80" s="2235" t="s">
        <v>17</v>
      </c>
      <c r="D80" s="2189" t="s">
        <v>18</v>
      </c>
      <c r="E80" s="2201" t="s">
        <v>19</v>
      </c>
      <c r="F80" s="2194"/>
      <c r="G80" s="2194"/>
      <c r="H80" s="2194"/>
      <c r="I80" s="2195"/>
      <c r="J80" s="2193" t="s">
        <v>20</v>
      </c>
      <c r="K80" s="2194"/>
      <c r="L80" s="2194"/>
      <c r="M80" s="2195"/>
      <c r="N80" s="2199" t="s">
        <v>21</v>
      </c>
      <c r="O80" s="2194"/>
      <c r="P80" s="2194"/>
      <c r="Q80" s="2200"/>
      <c r="R80" s="2199" t="s">
        <v>22</v>
      </c>
      <c r="S80" s="2194"/>
      <c r="T80" s="2194"/>
      <c r="U80" s="2194"/>
      <c r="V80" s="2200"/>
      <c r="W80" s="2193" t="s">
        <v>23</v>
      </c>
      <c r="X80" s="2194"/>
      <c r="Y80" s="2194"/>
      <c r="Z80" s="2195"/>
      <c r="AA80" s="2193" t="s">
        <v>24</v>
      </c>
      <c r="AB80" s="2194"/>
      <c r="AC80" s="2194"/>
      <c r="AD80" s="2195"/>
      <c r="AE80" s="2193" t="s">
        <v>25</v>
      </c>
      <c r="AF80" s="2194"/>
      <c r="AG80" s="2194"/>
      <c r="AH80" s="2194"/>
      <c r="AI80" s="2195"/>
      <c r="AJ80" s="2193" t="s">
        <v>26</v>
      </c>
      <c r="AK80" s="2194"/>
      <c r="AL80" s="2194"/>
      <c r="AM80" s="2195"/>
      <c r="AN80" s="2199" t="s">
        <v>27</v>
      </c>
      <c r="AO80" s="2194"/>
      <c r="AP80" s="2194"/>
      <c r="AQ80" s="2200"/>
      <c r="AR80" s="2213" t="s">
        <v>28</v>
      </c>
      <c r="AS80" s="2194"/>
      <c r="AT80" s="2194"/>
      <c r="AU80" s="2194"/>
      <c r="AV80" s="2214"/>
      <c r="AW80" s="29"/>
      <c r="AX80" s="29"/>
      <c r="AY80" s="29"/>
      <c r="AZ80" s="30"/>
      <c r="BA80" s="2202" t="s">
        <v>29</v>
      </c>
      <c r="BB80" s="2203"/>
      <c r="BC80" s="2203"/>
      <c r="BD80" s="2203"/>
      <c r="BE80" s="2204"/>
      <c r="BF80" s="2208" t="s">
        <v>30</v>
      </c>
      <c r="BG80" s="2208" t="s">
        <v>31</v>
      </c>
      <c r="BH80" s="2210" t="s">
        <v>32</v>
      </c>
      <c r="BI80" s="2215" t="s">
        <v>33</v>
      </c>
    </row>
    <row r="81" spans="1:62" ht="13.5" customHeight="1" x14ac:dyDescent="0.2">
      <c r="A81" s="2181"/>
      <c r="B81" s="2187"/>
      <c r="C81" s="2184"/>
      <c r="D81" s="2190"/>
      <c r="E81" s="31">
        <v>2</v>
      </c>
      <c r="F81" s="31">
        <v>9</v>
      </c>
      <c r="G81" s="32">
        <v>16</v>
      </c>
      <c r="H81" s="33">
        <v>23</v>
      </c>
      <c r="I81" s="34">
        <v>30</v>
      </c>
      <c r="J81" s="35">
        <v>7</v>
      </c>
      <c r="K81" s="32">
        <v>14</v>
      </c>
      <c r="L81" s="32">
        <v>21</v>
      </c>
      <c r="M81" s="34">
        <v>28</v>
      </c>
      <c r="N81" s="36">
        <v>4</v>
      </c>
      <c r="O81" s="37">
        <v>11</v>
      </c>
      <c r="P81" s="32">
        <v>18</v>
      </c>
      <c r="Q81" s="32">
        <v>25</v>
      </c>
      <c r="R81" s="38">
        <v>2</v>
      </c>
      <c r="S81" s="31">
        <v>9</v>
      </c>
      <c r="T81" s="31">
        <v>16</v>
      </c>
      <c r="U81" s="32">
        <v>23</v>
      </c>
      <c r="V81" s="39">
        <v>30</v>
      </c>
      <c r="W81" s="40">
        <v>6</v>
      </c>
      <c r="X81" s="41">
        <v>13</v>
      </c>
      <c r="Y81" s="32">
        <v>20</v>
      </c>
      <c r="Z81" s="34">
        <v>27</v>
      </c>
      <c r="AA81" s="31">
        <v>3</v>
      </c>
      <c r="AB81" s="32">
        <v>10</v>
      </c>
      <c r="AC81" s="32">
        <v>17</v>
      </c>
      <c r="AD81" s="42">
        <v>24</v>
      </c>
      <c r="AE81" s="43">
        <v>3</v>
      </c>
      <c r="AF81" s="44">
        <v>10</v>
      </c>
      <c r="AG81" s="45">
        <v>17</v>
      </c>
      <c r="AH81" s="46">
        <v>24</v>
      </c>
      <c r="AI81" s="46">
        <v>31</v>
      </c>
      <c r="AJ81" s="35">
        <v>7</v>
      </c>
      <c r="AK81" s="32">
        <v>14</v>
      </c>
      <c r="AL81" s="32">
        <v>21</v>
      </c>
      <c r="AM81" s="47">
        <v>28</v>
      </c>
      <c r="AN81" s="36">
        <v>5</v>
      </c>
      <c r="AO81" s="37">
        <v>12</v>
      </c>
      <c r="AP81" s="37">
        <v>19</v>
      </c>
      <c r="AQ81" s="37">
        <v>26</v>
      </c>
      <c r="AR81" s="48">
        <v>2</v>
      </c>
      <c r="AS81" s="49">
        <v>9</v>
      </c>
      <c r="AT81" s="50">
        <v>16</v>
      </c>
      <c r="AU81" s="32">
        <v>23</v>
      </c>
      <c r="AV81" s="45">
        <v>30</v>
      </c>
      <c r="AW81" s="51">
        <v>8</v>
      </c>
      <c r="AX81" s="52">
        <v>15</v>
      </c>
      <c r="AY81" s="53">
        <v>22</v>
      </c>
      <c r="AZ81" s="54">
        <v>29</v>
      </c>
      <c r="BA81" s="55">
        <v>30</v>
      </c>
      <c r="BB81" s="52">
        <v>6</v>
      </c>
      <c r="BC81" s="52">
        <v>13</v>
      </c>
      <c r="BD81" s="52">
        <v>20</v>
      </c>
      <c r="BE81" s="56">
        <v>27</v>
      </c>
      <c r="BF81" s="2206"/>
      <c r="BG81" s="2206"/>
      <c r="BH81" s="2211"/>
      <c r="BI81" s="2216"/>
    </row>
    <row r="82" spans="1:62" ht="15" customHeight="1" x14ac:dyDescent="0.2">
      <c r="A82" s="2181"/>
      <c r="B82" s="2187"/>
      <c r="C82" s="2184"/>
      <c r="D82" s="2190"/>
      <c r="E82" s="57">
        <v>7</v>
      </c>
      <c r="F82" s="57">
        <v>14</v>
      </c>
      <c r="G82" s="58">
        <v>21</v>
      </c>
      <c r="H82" s="59">
        <v>28</v>
      </c>
      <c r="I82" s="60">
        <v>5</v>
      </c>
      <c r="J82" s="61">
        <v>12</v>
      </c>
      <c r="K82" s="58">
        <v>19</v>
      </c>
      <c r="L82" s="58">
        <v>26</v>
      </c>
      <c r="M82" s="60">
        <v>2</v>
      </c>
      <c r="N82" s="62">
        <v>9</v>
      </c>
      <c r="O82" s="63">
        <v>16</v>
      </c>
      <c r="P82" s="58">
        <v>23</v>
      </c>
      <c r="Q82" s="58">
        <v>30</v>
      </c>
      <c r="R82" s="64">
        <v>7</v>
      </c>
      <c r="S82" s="57">
        <v>14</v>
      </c>
      <c r="T82" s="57">
        <v>21</v>
      </c>
      <c r="U82" s="58">
        <v>28</v>
      </c>
      <c r="V82" s="65">
        <v>4</v>
      </c>
      <c r="W82" s="66">
        <v>11</v>
      </c>
      <c r="X82" s="67">
        <v>18</v>
      </c>
      <c r="Y82" s="58">
        <v>25</v>
      </c>
      <c r="Z82" s="60">
        <v>1</v>
      </c>
      <c r="AA82" s="57">
        <v>8</v>
      </c>
      <c r="AB82" s="58">
        <v>15</v>
      </c>
      <c r="AC82" s="58">
        <v>22</v>
      </c>
      <c r="AD82" s="68">
        <v>1</v>
      </c>
      <c r="AE82" s="69">
        <v>8</v>
      </c>
      <c r="AF82" s="70">
        <v>15</v>
      </c>
      <c r="AG82" s="57">
        <v>22</v>
      </c>
      <c r="AH82" s="71">
        <v>29</v>
      </c>
      <c r="AI82" s="71">
        <v>5</v>
      </c>
      <c r="AJ82" s="61">
        <v>12</v>
      </c>
      <c r="AK82" s="58">
        <v>19</v>
      </c>
      <c r="AL82" s="58">
        <v>26</v>
      </c>
      <c r="AM82" s="72">
        <v>3</v>
      </c>
      <c r="AN82" s="73">
        <v>10</v>
      </c>
      <c r="AO82" s="63">
        <v>17</v>
      </c>
      <c r="AP82" s="63">
        <v>24</v>
      </c>
      <c r="AQ82" s="63">
        <v>31</v>
      </c>
      <c r="AR82" s="74">
        <v>7</v>
      </c>
      <c r="AS82" s="75">
        <v>14</v>
      </c>
      <c r="AT82" s="70">
        <v>21</v>
      </c>
      <c r="AU82" s="58">
        <v>28</v>
      </c>
      <c r="AV82" s="57"/>
      <c r="AW82" s="76">
        <v>13</v>
      </c>
      <c r="AX82" s="77">
        <v>20</v>
      </c>
      <c r="AY82" s="78">
        <v>27</v>
      </c>
      <c r="AZ82" s="79">
        <v>3</v>
      </c>
      <c r="BA82" s="80">
        <v>4</v>
      </c>
      <c r="BB82" s="77">
        <v>11</v>
      </c>
      <c r="BC82" s="77">
        <v>18</v>
      </c>
      <c r="BD82" s="77">
        <v>25</v>
      </c>
      <c r="BE82" s="81">
        <v>31</v>
      </c>
      <c r="BF82" s="2206"/>
      <c r="BG82" s="2206"/>
      <c r="BH82" s="2211"/>
      <c r="BI82" s="2216"/>
    </row>
    <row r="83" spans="1:62" ht="15" customHeight="1" x14ac:dyDescent="0.2">
      <c r="A83" s="2181"/>
      <c r="B83" s="2187"/>
      <c r="C83" s="2184"/>
      <c r="D83" s="2190"/>
      <c r="E83" s="83" t="s">
        <v>34</v>
      </c>
      <c r="F83" s="84"/>
      <c r="G83" s="84"/>
      <c r="H83" s="85"/>
      <c r="I83" s="86"/>
      <c r="J83" s="87"/>
      <c r="K83" s="83"/>
      <c r="L83" s="84"/>
      <c r="M83" s="85"/>
      <c r="N83" s="88"/>
      <c r="O83" s="84"/>
      <c r="P83" s="84"/>
      <c r="Q83" s="86"/>
      <c r="R83" s="89"/>
      <c r="S83" s="84"/>
      <c r="T83" s="84"/>
      <c r="U83" s="85"/>
      <c r="V83" s="635"/>
      <c r="W83" s="91"/>
      <c r="X83" s="92"/>
      <c r="Y83" s="93"/>
      <c r="Z83" s="94"/>
      <c r="AA83" s="95"/>
      <c r="AB83" s="84"/>
      <c r="AC83" s="84"/>
      <c r="AD83" s="86"/>
      <c r="AE83" s="88"/>
      <c r="AF83" s="84"/>
      <c r="AG83" s="84"/>
      <c r="AH83" s="85"/>
      <c r="AI83" s="86"/>
      <c r="AJ83" s="88"/>
      <c r="AK83" s="84"/>
      <c r="AL83" s="84"/>
      <c r="AM83" s="86"/>
      <c r="AN83" s="88"/>
      <c r="AO83" s="84"/>
      <c r="AP83" s="84"/>
      <c r="AQ83" s="84"/>
      <c r="AR83" s="88"/>
      <c r="AS83" s="84"/>
      <c r="AT83" s="84"/>
      <c r="AU83" s="84"/>
      <c r="AV83" s="89"/>
      <c r="AW83" s="84"/>
      <c r="AX83" s="84"/>
      <c r="AY83" s="84"/>
      <c r="AZ83" s="86"/>
      <c r="BA83" s="83"/>
      <c r="BB83" s="96"/>
      <c r="BC83" s="96"/>
      <c r="BD83" s="96"/>
      <c r="BE83" s="97"/>
      <c r="BF83" s="2206"/>
      <c r="BG83" s="2206"/>
      <c r="BH83" s="2211"/>
      <c r="BI83" s="2216"/>
    </row>
    <row r="84" spans="1:62" s="82" customFormat="1" ht="19.5" customHeight="1" x14ac:dyDescent="0.25">
      <c r="A84" s="2182"/>
      <c r="B84" s="2234"/>
      <c r="C84" s="2236"/>
      <c r="D84" s="2191"/>
      <c r="E84" s="98">
        <v>1</v>
      </c>
      <c r="F84" s="98">
        <v>2</v>
      </c>
      <c r="G84" s="98">
        <v>3</v>
      </c>
      <c r="H84" s="98">
        <v>4</v>
      </c>
      <c r="I84" s="99">
        <v>5</v>
      </c>
      <c r="J84" s="100">
        <v>6</v>
      </c>
      <c r="K84" s="98">
        <v>7</v>
      </c>
      <c r="L84" s="98">
        <v>8</v>
      </c>
      <c r="M84" s="99">
        <v>9</v>
      </c>
      <c r="N84" s="100">
        <v>10</v>
      </c>
      <c r="O84" s="98">
        <v>11</v>
      </c>
      <c r="P84" s="98">
        <v>12</v>
      </c>
      <c r="Q84" s="99">
        <v>13</v>
      </c>
      <c r="R84" s="100">
        <v>14</v>
      </c>
      <c r="S84" s="98">
        <v>15</v>
      </c>
      <c r="T84" s="98">
        <v>16</v>
      </c>
      <c r="U84" s="98">
        <v>17</v>
      </c>
      <c r="V84" s="101" t="s">
        <v>35</v>
      </c>
      <c r="W84" s="102" t="s">
        <v>35</v>
      </c>
      <c r="X84" s="103">
        <v>20</v>
      </c>
      <c r="Y84" s="98">
        <v>21</v>
      </c>
      <c r="Z84" s="99">
        <v>22</v>
      </c>
      <c r="AA84" s="100">
        <v>23</v>
      </c>
      <c r="AB84" s="98">
        <v>24</v>
      </c>
      <c r="AC84" s="98">
        <v>25</v>
      </c>
      <c r="AD84" s="99">
        <v>26</v>
      </c>
      <c r="AE84" s="100">
        <v>27</v>
      </c>
      <c r="AF84" s="98">
        <v>28</v>
      </c>
      <c r="AG84" s="98">
        <v>29</v>
      </c>
      <c r="AH84" s="98">
        <v>30</v>
      </c>
      <c r="AI84" s="99">
        <v>31</v>
      </c>
      <c r="AJ84" s="100">
        <v>32</v>
      </c>
      <c r="AK84" s="98">
        <v>33</v>
      </c>
      <c r="AL84" s="98">
        <v>34</v>
      </c>
      <c r="AM84" s="99">
        <v>35</v>
      </c>
      <c r="AN84" s="100">
        <v>36</v>
      </c>
      <c r="AO84" s="98">
        <v>37</v>
      </c>
      <c r="AP84" s="98">
        <v>38</v>
      </c>
      <c r="AQ84" s="99">
        <v>39</v>
      </c>
      <c r="AR84" s="100">
        <v>40</v>
      </c>
      <c r="AS84" s="98">
        <v>41</v>
      </c>
      <c r="AT84" s="98">
        <v>42</v>
      </c>
      <c r="AU84" s="98">
        <v>43</v>
      </c>
      <c r="AV84" s="98">
        <v>44</v>
      </c>
      <c r="AW84" s="98">
        <v>45</v>
      </c>
      <c r="AX84" s="98">
        <v>46</v>
      </c>
      <c r="AY84" s="98">
        <v>47</v>
      </c>
      <c r="AZ84" s="99">
        <v>48</v>
      </c>
      <c r="BA84" s="104">
        <v>49</v>
      </c>
      <c r="BB84" s="98">
        <v>50</v>
      </c>
      <c r="BC84" s="98">
        <v>51</v>
      </c>
      <c r="BD84" s="98">
        <v>52</v>
      </c>
      <c r="BE84" s="105">
        <v>53</v>
      </c>
      <c r="BF84" s="2209"/>
      <c r="BG84" s="2209"/>
      <c r="BH84" s="2212"/>
      <c r="BI84" s="2217"/>
    </row>
    <row r="85" spans="1:62" s="82" customFormat="1" ht="29.25" customHeight="1" x14ac:dyDescent="0.25">
      <c r="A85" s="106"/>
      <c r="B85" s="1282" t="s">
        <v>154</v>
      </c>
      <c r="C85" s="1283" t="s">
        <v>231</v>
      </c>
      <c r="D85" s="109"/>
      <c r="E85" s="110"/>
      <c r="F85" s="111"/>
      <c r="G85" s="111"/>
      <c r="H85" s="112"/>
      <c r="I85" s="113"/>
      <c r="J85" s="114"/>
      <c r="K85" s="111"/>
      <c r="L85" s="111"/>
      <c r="M85" s="113"/>
      <c r="N85" s="114"/>
      <c r="O85" s="111"/>
      <c r="P85" s="111"/>
      <c r="Q85" s="113"/>
      <c r="R85" s="114"/>
      <c r="S85" s="111"/>
      <c r="T85" s="111"/>
      <c r="U85" s="111"/>
      <c r="V85" s="115"/>
      <c r="W85" s="638"/>
      <c r="X85" s="111"/>
      <c r="Y85" s="111"/>
      <c r="Z85" s="113"/>
      <c r="AA85" s="114"/>
      <c r="AB85" s="111"/>
      <c r="AC85" s="111"/>
      <c r="AD85" s="113"/>
      <c r="AE85" s="114"/>
      <c r="AF85" s="111"/>
      <c r="AG85" s="111"/>
      <c r="AH85" s="111"/>
      <c r="AI85" s="113"/>
      <c r="AJ85" s="114"/>
      <c r="AK85" s="111"/>
      <c r="AL85" s="111"/>
      <c r="AM85" s="113"/>
      <c r="AN85" s="114"/>
      <c r="AO85" s="111"/>
      <c r="AP85" s="111"/>
      <c r="AQ85" s="113"/>
      <c r="AR85" s="114"/>
      <c r="AS85" s="111"/>
      <c r="AT85" s="111"/>
      <c r="AU85" s="111"/>
      <c r="AV85" s="111"/>
      <c r="AW85" s="119"/>
      <c r="AX85" s="119"/>
      <c r="AY85" s="119"/>
      <c r="AZ85" s="120"/>
      <c r="BA85" s="121"/>
      <c r="BB85" s="119"/>
      <c r="BC85" s="119"/>
      <c r="BD85" s="119"/>
      <c r="BE85" s="122"/>
      <c r="BF85" s="123"/>
      <c r="BG85" s="124"/>
      <c r="BH85" s="641"/>
      <c r="BI85" s="126"/>
      <c r="BJ85" s="15"/>
    </row>
    <row r="86" spans="1:62" ht="15.75" customHeight="1" x14ac:dyDescent="0.25">
      <c r="A86" s="196" t="s">
        <v>232</v>
      </c>
      <c r="B86" s="1284" t="s">
        <v>157</v>
      </c>
      <c r="C86" s="163" t="s">
        <v>47</v>
      </c>
      <c r="D86" s="199" t="s">
        <v>42</v>
      </c>
      <c r="E86" s="604">
        <v>2</v>
      </c>
      <c r="F86" s="255">
        <v>2</v>
      </c>
      <c r="G86" s="259">
        <v>2</v>
      </c>
      <c r="H86" s="603">
        <v>2</v>
      </c>
      <c r="I86" s="253">
        <v>2</v>
      </c>
      <c r="J86" s="254">
        <v>2</v>
      </c>
      <c r="K86" s="255"/>
      <c r="L86" s="255"/>
      <c r="M86" s="258"/>
      <c r="N86" s="259"/>
      <c r="O86" s="260"/>
      <c r="P86" s="260"/>
      <c r="Q86" s="258"/>
      <c r="R86" s="259">
        <v>2</v>
      </c>
      <c r="S86" s="260">
        <v>2</v>
      </c>
      <c r="T86" s="260">
        <v>2</v>
      </c>
      <c r="U86" s="260">
        <v>2</v>
      </c>
      <c r="V86" s="1285"/>
      <c r="W86" s="819"/>
      <c r="X86" s="186">
        <v>2</v>
      </c>
      <c r="Y86" s="255">
        <v>2</v>
      </c>
      <c r="Z86" s="603">
        <v>2</v>
      </c>
      <c r="AA86" s="1286">
        <v>4</v>
      </c>
      <c r="AB86" s="443">
        <v>2</v>
      </c>
      <c r="AC86" s="443">
        <v>2</v>
      </c>
      <c r="AD86" s="444">
        <v>4</v>
      </c>
      <c r="AE86" s="254">
        <v>2</v>
      </c>
      <c r="AF86" s="255">
        <v>2</v>
      </c>
      <c r="AG86" s="255">
        <v>2</v>
      </c>
      <c r="AH86" s="255">
        <v>4</v>
      </c>
      <c r="AI86" s="603">
        <v>2</v>
      </c>
      <c r="AJ86" s="1287">
        <v>2</v>
      </c>
      <c r="AK86" s="442">
        <v>2</v>
      </c>
      <c r="AL86" s="442">
        <v>2</v>
      </c>
      <c r="AM86" s="440">
        <v>2</v>
      </c>
      <c r="AN86" s="1288">
        <v>4</v>
      </c>
      <c r="AO86" s="260"/>
      <c r="AP86" s="1289"/>
      <c r="AQ86" s="601"/>
      <c r="AR86" s="1082"/>
      <c r="AS86" s="1083"/>
      <c r="AT86" s="1290"/>
      <c r="AU86" s="1291"/>
      <c r="AV86" s="1292"/>
      <c r="AW86" s="742"/>
      <c r="AX86" s="222"/>
      <c r="AY86" s="222"/>
      <c r="AZ86" s="223"/>
      <c r="BA86" s="224"/>
      <c r="BB86" s="222"/>
      <c r="BC86" s="222"/>
      <c r="BD86" s="222"/>
      <c r="BE86" s="225"/>
      <c r="BF86" s="227">
        <f>SUM(E86:V86)</f>
        <v>20</v>
      </c>
      <c r="BG86" s="227">
        <f>SUM(X86:AU86)</f>
        <v>42</v>
      </c>
      <c r="BH86" s="195">
        <f>BF86+BG86</f>
        <v>62</v>
      </c>
      <c r="BI86" s="159"/>
      <c r="BJ86" s="160" t="str">
        <f>IF(BH86=66, "+", "-")</f>
        <v>-</v>
      </c>
    </row>
    <row r="87" spans="1:62" ht="22.15" customHeight="1" x14ac:dyDescent="0.25">
      <c r="A87" s="1293" t="s">
        <v>158</v>
      </c>
      <c r="B87" s="1294" t="s">
        <v>159</v>
      </c>
      <c r="C87" s="1295" t="s">
        <v>68</v>
      </c>
      <c r="D87" s="1046" t="s">
        <v>42</v>
      </c>
      <c r="E87" s="1296">
        <v>4</v>
      </c>
      <c r="F87" s="1297">
        <v>4</v>
      </c>
      <c r="G87" s="1298">
        <v>2</v>
      </c>
      <c r="H87" s="1299">
        <v>4</v>
      </c>
      <c r="I87" s="1300">
        <v>4</v>
      </c>
      <c r="J87" s="1301">
        <v>4</v>
      </c>
      <c r="K87" s="1297"/>
      <c r="L87" s="1297"/>
      <c r="M87" s="1302"/>
      <c r="N87" s="1298"/>
      <c r="O87" s="1303"/>
      <c r="P87" s="1303"/>
      <c r="Q87" s="1302"/>
      <c r="R87" s="1298">
        <v>2</v>
      </c>
      <c r="S87" s="1303">
        <v>2</v>
      </c>
      <c r="T87" s="1303">
        <v>4</v>
      </c>
      <c r="U87" s="1303">
        <v>4</v>
      </c>
      <c r="V87" s="1304"/>
      <c r="W87" s="819"/>
      <c r="X87" s="1305">
        <v>4</v>
      </c>
      <c r="Y87" s="1303">
        <v>2</v>
      </c>
      <c r="Z87" s="1306">
        <v>2</v>
      </c>
      <c r="AA87" s="1307">
        <v>4</v>
      </c>
      <c r="AB87" s="1303">
        <v>2</v>
      </c>
      <c r="AC87" s="1303">
        <v>4</v>
      </c>
      <c r="AD87" s="1302">
        <v>4</v>
      </c>
      <c r="AE87" s="1298">
        <v>4</v>
      </c>
      <c r="AF87" s="1303">
        <v>4</v>
      </c>
      <c r="AG87" s="1303">
        <v>4</v>
      </c>
      <c r="AH87" s="1297">
        <v>4</v>
      </c>
      <c r="AI87" s="1299">
        <v>4</v>
      </c>
      <c r="AJ87" s="1296">
        <v>4</v>
      </c>
      <c r="AK87" s="1297">
        <v>6</v>
      </c>
      <c r="AL87" s="1303">
        <v>6</v>
      </c>
      <c r="AM87" s="1300">
        <v>6</v>
      </c>
      <c r="AN87" s="1301">
        <v>6</v>
      </c>
      <c r="AO87" s="1297">
        <v>6</v>
      </c>
      <c r="AP87" s="1297">
        <v>6</v>
      </c>
      <c r="AQ87" s="1299"/>
      <c r="AR87" s="1308"/>
      <c r="AS87" s="1309"/>
      <c r="AT87" s="837"/>
      <c r="AU87" s="1310"/>
      <c r="AV87" s="1311"/>
      <c r="AW87" s="742"/>
      <c r="AX87" s="222"/>
      <c r="AY87" s="222"/>
      <c r="AZ87" s="223"/>
      <c r="BA87" s="224"/>
      <c r="BB87" s="222"/>
      <c r="BC87" s="222"/>
      <c r="BD87" s="222"/>
      <c r="BE87" s="246"/>
      <c r="BF87" s="227">
        <f>SUM(E87:V87)</f>
        <v>34</v>
      </c>
      <c r="BG87" s="227">
        <f>SUM(X87:AU87)</f>
        <v>82</v>
      </c>
      <c r="BH87" s="195">
        <f>BF87+BG87</f>
        <v>116</v>
      </c>
      <c r="BI87" s="159"/>
      <c r="BJ87" s="160" t="str">
        <f>IF(BH87=118, "+", "-")</f>
        <v>-</v>
      </c>
    </row>
    <row r="88" spans="1:62" ht="15.75" customHeight="1" x14ac:dyDescent="0.25">
      <c r="A88" s="249" t="s">
        <v>233</v>
      </c>
      <c r="B88" s="1312" t="s">
        <v>58</v>
      </c>
      <c r="C88" s="198" t="s">
        <v>234</v>
      </c>
      <c r="D88" s="199"/>
      <c r="E88" s="604">
        <v>4</v>
      </c>
      <c r="F88" s="255">
        <v>6</v>
      </c>
      <c r="G88" s="259">
        <v>4</v>
      </c>
      <c r="H88" s="603">
        <v>6</v>
      </c>
      <c r="I88" s="253">
        <v>4</v>
      </c>
      <c r="J88" s="254">
        <v>6</v>
      </c>
      <c r="K88" s="255"/>
      <c r="L88" s="255"/>
      <c r="M88" s="258"/>
      <c r="N88" s="259"/>
      <c r="O88" s="260"/>
      <c r="P88" s="260"/>
      <c r="Q88" s="258"/>
      <c r="R88" s="259">
        <v>4</v>
      </c>
      <c r="S88" s="260">
        <v>6</v>
      </c>
      <c r="T88" s="260">
        <v>4</v>
      </c>
      <c r="U88" s="260">
        <v>4</v>
      </c>
      <c r="V88" s="1304"/>
      <c r="W88" s="819"/>
      <c r="X88" s="1313"/>
      <c r="Y88" s="1314"/>
      <c r="Z88" s="1315"/>
      <c r="AA88" s="1316"/>
      <c r="AB88" s="1317"/>
      <c r="AC88" s="1317"/>
      <c r="AD88" s="1318"/>
      <c r="AE88" s="1319"/>
      <c r="AF88" s="1317"/>
      <c r="AG88" s="1319"/>
      <c r="AH88" s="1317"/>
      <c r="AI88" s="1320"/>
      <c r="AJ88" s="1321"/>
      <c r="AK88" s="1317"/>
      <c r="AL88" s="1317"/>
      <c r="AM88" s="1318"/>
      <c r="AN88" s="1319"/>
      <c r="AO88" s="1317"/>
      <c r="AP88" s="1319"/>
      <c r="AQ88" s="1322"/>
      <c r="AR88" s="1323"/>
      <c r="AS88" s="1324"/>
      <c r="AT88" s="837"/>
      <c r="AU88" s="1310"/>
      <c r="AV88" s="1311"/>
      <c r="AW88" s="1325"/>
      <c r="AX88" s="189"/>
      <c r="AY88" s="189"/>
      <c r="AZ88" s="190"/>
      <c r="BA88" s="191"/>
      <c r="BB88" s="189"/>
      <c r="BC88" s="189"/>
      <c r="BD88" s="189"/>
      <c r="BE88" s="192"/>
      <c r="BF88" s="195">
        <f>SUM(E88:V88)</f>
        <v>48</v>
      </c>
      <c r="BG88" s="227">
        <f>SUM(X88:AU88)</f>
        <v>0</v>
      </c>
      <c r="BH88" s="195">
        <f>BF88+BG88</f>
        <v>48</v>
      </c>
      <c r="BI88" s="159"/>
      <c r="BJ88" s="160" t="str">
        <f>IF(BH88=48, "+", "-")</f>
        <v>+</v>
      </c>
    </row>
    <row r="89" spans="1:62" ht="27" customHeight="1" x14ac:dyDescent="0.25">
      <c r="A89" s="249" t="s">
        <v>43</v>
      </c>
      <c r="B89" s="1326" t="s">
        <v>60</v>
      </c>
      <c r="C89" s="1327" t="s">
        <v>235</v>
      </c>
      <c r="D89" s="252"/>
      <c r="E89" s="604">
        <v>4</v>
      </c>
      <c r="F89" s="255">
        <v>4</v>
      </c>
      <c r="G89" s="259" t="s">
        <v>236</v>
      </c>
      <c r="H89" s="603">
        <v>4</v>
      </c>
      <c r="I89" s="253">
        <v>4</v>
      </c>
      <c r="J89" s="254">
        <v>4</v>
      </c>
      <c r="K89" s="255"/>
      <c r="L89" s="255"/>
      <c r="M89" s="258"/>
      <c r="N89" s="602"/>
      <c r="O89" s="260"/>
      <c r="P89" s="260"/>
      <c r="Q89" s="258"/>
      <c r="R89" s="259">
        <v>4</v>
      </c>
      <c r="S89" s="260">
        <v>4</v>
      </c>
      <c r="T89" s="260">
        <v>4</v>
      </c>
      <c r="U89" s="260">
        <v>4</v>
      </c>
      <c r="V89" s="1328"/>
      <c r="W89" s="819"/>
      <c r="X89" s="1329">
        <v>4</v>
      </c>
      <c r="Y89" s="255">
        <v>4</v>
      </c>
      <c r="Z89" s="603">
        <v>2</v>
      </c>
      <c r="AA89" s="604">
        <v>2</v>
      </c>
      <c r="AB89" s="255">
        <v>2</v>
      </c>
      <c r="AC89" s="255">
        <v>4</v>
      </c>
      <c r="AD89" s="253">
        <v>2</v>
      </c>
      <c r="AE89" s="254"/>
      <c r="AF89" s="255">
        <v>2</v>
      </c>
      <c r="AG89" s="255">
        <v>2</v>
      </c>
      <c r="AH89" s="255">
        <v>2</v>
      </c>
      <c r="AI89" s="603"/>
      <c r="AJ89" s="602">
        <v>4</v>
      </c>
      <c r="AK89" s="260">
        <v>2</v>
      </c>
      <c r="AL89" s="260">
        <v>2</v>
      </c>
      <c r="AM89" s="258">
        <v>2</v>
      </c>
      <c r="AN89" s="259"/>
      <c r="AO89" s="260"/>
      <c r="AP89" s="260"/>
      <c r="AQ89" s="1330"/>
      <c r="AR89" s="1331"/>
      <c r="AS89" s="211"/>
      <c r="AT89" s="837"/>
      <c r="AU89" s="1310"/>
      <c r="AV89" s="1311"/>
      <c r="AW89" s="1325"/>
      <c r="AX89" s="189"/>
      <c r="AY89" s="189"/>
      <c r="AZ89" s="190"/>
      <c r="BA89" s="191"/>
      <c r="BB89" s="189"/>
      <c r="BC89" s="189"/>
      <c r="BD89" s="189"/>
      <c r="BE89" s="192"/>
      <c r="BF89" s="195">
        <f>SUM(E89:V89)</f>
        <v>36</v>
      </c>
      <c r="BG89" s="227">
        <f>SUM(X89:AU89)</f>
        <v>36</v>
      </c>
      <c r="BH89" s="195">
        <f>BF89+BG89</f>
        <v>72</v>
      </c>
      <c r="BI89" s="159"/>
      <c r="BJ89" s="160" t="str">
        <f>IF(BH89=64, "+", "-")</f>
        <v>-</v>
      </c>
    </row>
    <row r="90" spans="1:62" ht="72.75" customHeight="1" x14ac:dyDescent="0.25">
      <c r="A90" s="731"/>
      <c r="B90" s="564"/>
      <c r="C90" s="1332" t="s">
        <v>160</v>
      </c>
      <c r="D90" s="1333"/>
      <c r="E90" s="596"/>
      <c r="F90" s="594"/>
      <c r="G90" s="593"/>
      <c r="H90" s="595"/>
      <c r="I90" s="597"/>
      <c r="J90" s="598"/>
      <c r="K90" s="594"/>
      <c r="L90" s="594"/>
      <c r="M90" s="592"/>
      <c r="N90" s="593"/>
      <c r="O90" s="589"/>
      <c r="P90" s="589"/>
      <c r="Q90" s="592"/>
      <c r="R90" s="593"/>
      <c r="S90" s="589"/>
      <c r="T90" s="589"/>
      <c r="U90" s="589"/>
      <c r="V90" s="1328"/>
      <c r="W90" s="819"/>
      <c r="X90" s="1334"/>
      <c r="Y90" s="594"/>
      <c r="Z90" s="595"/>
      <c r="AA90" s="1335"/>
      <c r="AB90" s="1336"/>
      <c r="AC90" s="1336"/>
      <c r="AD90" s="1337"/>
      <c r="AE90" s="598"/>
      <c r="AF90" s="594"/>
      <c r="AG90" s="594"/>
      <c r="AH90" s="594"/>
      <c r="AI90" s="595"/>
      <c r="AJ90" s="1338"/>
      <c r="AK90" s="1339"/>
      <c r="AL90" s="1339"/>
      <c r="AM90" s="1340"/>
      <c r="AN90" s="593"/>
      <c r="AO90" s="589"/>
      <c r="AP90" s="589"/>
      <c r="AQ90" s="1341"/>
      <c r="AR90" s="1342"/>
      <c r="AS90" s="1343"/>
      <c r="AT90" s="855"/>
      <c r="AU90" s="1344"/>
      <c r="AV90" s="1345"/>
      <c r="AW90" s="1325"/>
      <c r="AX90" s="189"/>
      <c r="AY90" s="189"/>
      <c r="AZ90" s="190"/>
      <c r="BA90" s="191"/>
      <c r="BB90" s="189"/>
      <c r="BC90" s="189"/>
      <c r="BD90" s="189"/>
      <c r="BE90" s="192"/>
      <c r="BF90" s="586"/>
      <c r="BG90" s="600"/>
      <c r="BH90" s="586"/>
      <c r="BI90" s="159"/>
      <c r="BJ90" s="160"/>
    </row>
    <row r="91" spans="1:62" ht="22.7" customHeight="1" x14ac:dyDescent="0.25">
      <c r="A91" s="344" t="s">
        <v>232</v>
      </c>
      <c r="B91" s="345" t="s">
        <v>62</v>
      </c>
      <c r="C91" s="1346" t="s">
        <v>71</v>
      </c>
      <c r="D91" s="1347"/>
      <c r="E91" s="644">
        <v>2</v>
      </c>
      <c r="F91" s="352">
        <v>2</v>
      </c>
      <c r="G91" s="350">
        <v>2</v>
      </c>
      <c r="H91" s="645">
        <v>2</v>
      </c>
      <c r="I91" s="353">
        <v>2</v>
      </c>
      <c r="J91" s="354">
        <v>2</v>
      </c>
      <c r="K91" s="352"/>
      <c r="L91" s="351"/>
      <c r="M91" s="349"/>
      <c r="N91" s="350"/>
      <c r="O91" s="351"/>
      <c r="P91" s="351"/>
      <c r="Q91" s="349"/>
      <c r="R91" s="350">
        <v>2</v>
      </c>
      <c r="S91" s="351">
        <v>2</v>
      </c>
      <c r="T91" s="351">
        <v>2</v>
      </c>
      <c r="U91" s="351">
        <v>2</v>
      </c>
      <c r="V91" s="1304"/>
      <c r="W91" s="819"/>
      <c r="X91" s="218">
        <v>2</v>
      </c>
      <c r="Y91" s="351">
        <v>2</v>
      </c>
      <c r="Z91" s="1348">
        <v>2</v>
      </c>
      <c r="AA91" s="1349">
        <v>4</v>
      </c>
      <c r="AB91" s="1350">
        <v>2</v>
      </c>
      <c r="AC91" s="1350">
        <v>2</v>
      </c>
      <c r="AD91" s="1351">
        <v>4</v>
      </c>
      <c r="AE91" s="350">
        <v>2</v>
      </c>
      <c r="AF91" s="351">
        <v>2</v>
      </c>
      <c r="AG91" s="351">
        <v>2</v>
      </c>
      <c r="AH91" s="352">
        <v>4</v>
      </c>
      <c r="AI91" s="645">
        <v>2</v>
      </c>
      <c r="AJ91" s="1352">
        <v>2</v>
      </c>
      <c r="AK91" s="1353">
        <v>2</v>
      </c>
      <c r="AL91" s="1353">
        <v>2</v>
      </c>
      <c r="AM91" s="1354">
        <v>2</v>
      </c>
      <c r="AN91" s="354">
        <v>4</v>
      </c>
      <c r="AO91" s="352"/>
      <c r="AP91" s="352"/>
      <c r="AQ91" s="1355"/>
      <c r="AR91" s="1352"/>
      <c r="AS91" s="1356"/>
      <c r="AT91" s="1357"/>
      <c r="AU91" s="1358"/>
      <c r="AV91" s="1359"/>
      <c r="AW91" s="742"/>
      <c r="AX91" s="222"/>
      <c r="AY91" s="222"/>
      <c r="AZ91" s="223"/>
      <c r="BA91" s="224"/>
      <c r="BB91" s="222"/>
      <c r="BC91" s="222"/>
      <c r="BD91" s="222"/>
      <c r="BE91" s="246"/>
      <c r="BF91" s="227">
        <f t="shared" ref="BF91:BF103" si="12">SUM(E91:V91)</f>
        <v>20</v>
      </c>
      <c r="BG91" s="227">
        <f t="shared" ref="BG91:BG103" si="13">SUM(X91:AU91)</f>
        <v>42</v>
      </c>
      <c r="BH91" s="227">
        <f>BF91+BG91</f>
        <v>62</v>
      </c>
      <c r="BI91" s="159"/>
      <c r="BJ91" s="160" t="str">
        <f>IF(BH91=70, "+", "-")</f>
        <v>-</v>
      </c>
    </row>
    <row r="92" spans="1:62" ht="27" customHeight="1" x14ac:dyDescent="0.2">
      <c r="A92" s="1360"/>
      <c r="B92" s="1361" t="s">
        <v>82</v>
      </c>
      <c r="C92" s="1362" t="s">
        <v>83</v>
      </c>
      <c r="D92" s="885"/>
      <c r="E92" s="886"/>
      <c r="F92" s="887"/>
      <c r="G92" s="893"/>
      <c r="H92" s="888"/>
      <c r="I92" s="889"/>
      <c r="J92" s="890"/>
      <c r="K92" s="887"/>
      <c r="L92" s="891"/>
      <c r="M92" s="892"/>
      <c r="N92" s="893"/>
      <c r="O92" s="891"/>
      <c r="P92" s="891"/>
      <c r="Q92" s="892"/>
      <c r="R92" s="893"/>
      <c r="S92" s="891"/>
      <c r="T92" s="891"/>
      <c r="U92" s="891"/>
      <c r="V92" s="1363"/>
      <c r="W92" s="895"/>
      <c r="X92" s="891"/>
      <c r="Y92" s="891"/>
      <c r="Z92" s="892"/>
      <c r="AA92" s="893"/>
      <c r="AB92" s="891"/>
      <c r="AC92" s="891"/>
      <c r="AD92" s="892"/>
      <c r="AE92" s="893"/>
      <c r="AF92" s="891"/>
      <c r="AG92" s="891"/>
      <c r="AH92" s="891"/>
      <c r="AI92" s="889"/>
      <c r="AJ92" s="890"/>
      <c r="AK92" s="887"/>
      <c r="AL92" s="887"/>
      <c r="AM92" s="892"/>
      <c r="AN92" s="890"/>
      <c r="AO92" s="887"/>
      <c r="AP92" s="887"/>
      <c r="AQ92" s="889"/>
      <c r="AR92" s="1198"/>
      <c r="AS92" s="1196"/>
      <c r="AT92" s="904"/>
      <c r="AU92" s="904"/>
      <c r="AV92" s="905"/>
      <c r="AW92" s="409"/>
      <c r="AX92" s="409"/>
      <c r="AY92" s="409"/>
      <c r="AZ92" s="668"/>
      <c r="BA92" s="669"/>
      <c r="BB92" s="409"/>
      <c r="BC92" s="409"/>
      <c r="BD92" s="409"/>
      <c r="BE92" s="403"/>
      <c r="BF92" s="906">
        <f t="shared" si="12"/>
        <v>0</v>
      </c>
      <c r="BG92" s="1364">
        <f t="shared" si="13"/>
        <v>0</v>
      </c>
      <c r="BH92" s="906">
        <f>BF92+BG92</f>
        <v>0</v>
      </c>
      <c r="BI92" s="434"/>
    </row>
    <row r="93" spans="1:62" ht="42" customHeight="1" x14ac:dyDescent="0.2">
      <c r="A93" s="249" t="s">
        <v>237</v>
      </c>
      <c r="B93" s="435" t="s">
        <v>122</v>
      </c>
      <c r="C93" s="783" t="s">
        <v>210</v>
      </c>
      <c r="D93" s="1109"/>
      <c r="E93" s="955">
        <v>6</v>
      </c>
      <c r="F93" s="744">
        <v>4</v>
      </c>
      <c r="G93" s="781">
        <v>6</v>
      </c>
      <c r="H93" s="744">
        <v>4</v>
      </c>
      <c r="I93" s="777">
        <v>6</v>
      </c>
      <c r="J93" s="778">
        <v>6</v>
      </c>
      <c r="K93" s="744"/>
      <c r="L93" s="779"/>
      <c r="M93" s="780"/>
      <c r="N93" s="781"/>
      <c r="O93" s="779"/>
      <c r="P93" s="779"/>
      <c r="Q93" s="780"/>
      <c r="R93" s="781">
        <v>4</v>
      </c>
      <c r="S93" s="779">
        <v>4</v>
      </c>
      <c r="T93" s="779">
        <v>4</v>
      </c>
      <c r="U93" s="779">
        <v>6</v>
      </c>
      <c r="V93" s="1113"/>
      <c r="W93" s="997"/>
      <c r="X93" s="771"/>
      <c r="Y93" s="771"/>
      <c r="Z93" s="772"/>
      <c r="AA93" s="773"/>
      <c r="AB93" s="771"/>
      <c r="AC93" s="771"/>
      <c r="AD93" s="772"/>
      <c r="AE93" s="773"/>
      <c r="AF93" s="771"/>
      <c r="AG93" s="771"/>
      <c r="AH93" s="771"/>
      <c r="AI93" s="768"/>
      <c r="AJ93" s="769"/>
      <c r="AK93" s="770"/>
      <c r="AL93" s="770"/>
      <c r="AM93" s="772"/>
      <c r="AN93" s="769"/>
      <c r="AO93" s="770"/>
      <c r="AP93" s="770"/>
      <c r="AQ93" s="768"/>
      <c r="AR93" s="980"/>
      <c r="AS93" s="782"/>
      <c r="AT93" s="1247"/>
      <c r="AU93" s="1247"/>
      <c r="AV93" s="922"/>
      <c r="AW93" s="290"/>
      <c r="AX93" s="290"/>
      <c r="AY93" s="290"/>
      <c r="AZ93" s="291"/>
      <c r="BA93" s="292"/>
      <c r="BB93" s="290"/>
      <c r="BC93" s="290"/>
      <c r="BD93" s="290"/>
      <c r="BE93" s="293"/>
      <c r="BF93" s="295">
        <f t="shared" si="12"/>
        <v>50</v>
      </c>
      <c r="BG93" s="227">
        <f t="shared" si="13"/>
        <v>0</v>
      </c>
      <c r="BH93" s="924">
        <f>BF93+BG93</f>
        <v>50</v>
      </c>
      <c r="BI93" s="434"/>
      <c r="BJ93" s="160" t="str">
        <f>IF(BH93=30, "+", "-")</f>
        <v>-</v>
      </c>
    </row>
    <row r="94" spans="1:62" ht="20.25" customHeight="1" x14ac:dyDescent="0.2">
      <c r="A94" s="249" t="s">
        <v>238</v>
      </c>
      <c r="B94" s="435" t="s">
        <v>124</v>
      </c>
      <c r="C94" s="783" t="s">
        <v>239</v>
      </c>
      <c r="D94" s="1109"/>
      <c r="E94" s="955"/>
      <c r="F94" s="744"/>
      <c r="G94" s="781"/>
      <c r="H94" s="744"/>
      <c r="I94" s="777"/>
      <c r="J94" s="778"/>
      <c r="K94" s="744"/>
      <c r="L94" s="779"/>
      <c r="M94" s="780"/>
      <c r="N94" s="781"/>
      <c r="O94" s="779"/>
      <c r="P94" s="779"/>
      <c r="Q94" s="780"/>
      <c r="R94" s="781"/>
      <c r="S94" s="779"/>
      <c r="T94" s="779"/>
      <c r="U94" s="779"/>
      <c r="V94" s="1113"/>
      <c r="W94" s="997"/>
      <c r="X94" s="771">
        <v>4</v>
      </c>
      <c r="Y94" s="779">
        <v>4</v>
      </c>
      <c r="Z94" s="780">
        <v>2</v>
      </c>
      <c r="AA94" s="773"/>
      <c r="AB94" s="771">
        <v>2</v>
      </c>
      <c r="AC94" s="771">
        <v>4</v>
      </c>
      <c r="AD94" s="772">
        <v>2</v>
      </c>
      <c r="AE94" s="773">
        <v>2</v>
      </c>
      <c r="AF94" s="771">
        <v>2</v>
      </c>
      <c r="AG94" s="771">
        <v>2</v>
      </c>
      <c r="AH94" s="771">
        <v>2</v>
      </c>
      <c r="AI94" s="768">
        <v>2</v>
      </c>
      <c r="AJ94" s="769">
        <v>2</v>
      </c>
      <c r="AK94" s="770"/>
      <c r="AL94" s="770"/>
      <c r="AM94" s="772"/>
      <c r="AN94" s="769"/>
      <c r="AO94" s="770"/>
      <c r="AP94" s="744"/>
      <c r="AQ94" s="777"/>
      <c r="AR94" s="1005"/>
      <c r="AS94" s="782"/>
      <c r="AT94" s="1247"/>
      <c r="AU94" s="1247"/>
      <c r="AV94" s="856"/>
      <c r="AW94" s="290"/>
      <c r="AX94" s="290"/>
      <c r="AY94" s="290"/>
      <c r="AZ94" s="291"/>
      <c r="BA94" s="292"/>
      <c r="BB94" s="290"/>
      <c r="BC94" s="290"/>
      <c r="BD94" s="290"/>
      <c r="BE94" s="293"/>
      <c r="BF94" s="295">
        <f t="shared" si="12"/>
        <v>0</v>
      </c>
      <c r="BG94" s="227">
        <f t="shared" si="13"/>
        <v>30</v>
      </c>
      <c r="BH94" s="804"/>
      <c r="BI94" s="434"/>
      <c r="BJ94" s="160"/>
    </row>
    <row r="95" spans="1:62" ht="28.5" customHeight="1" x14ac:dyDescent="0.2">
      <c r="A95" s="249" t="s">
        <v>240</v>
      </c>
      <c r="B95" s="435" t="s">
        <v>212</v>
      </c>
      <c r="C95" s="783" t="s">
        <v>241</v>
      </c>
      <c r="D95" s="1109"/>
      <c r="E95" s="955"/>
      <c r="F95" s="744"/>
      <c r="G95" s="781"/>
      <c r="H95" s="744"/>
      <c r="I95" s="777"/>
      <c r="J95" s="778"/>
      <c r="K95" s="744"/>
      <c r="L95" s="779"/>
      <c r="M95" s="780"/>
      <c r="N95" s="781"/>
      <c r="O95" s="779"/>
      <c r="P95" s="779"/>
      <c r="Q95" s="780"/>
      <c r="R95" s="781"/>
      <c r="S95" s="779"/>
      <c r="T95" s="779"/>
      <c r="U95" s="779"/>
      <c r="V95" s="1113"/>
      <c r="W95" s="997"/>
      <c r="X95" s="1365">
        <v>2</v>
      </c>
      <c r="Y95" s="779">
        <v>4</v>
      </c>
      <c r="Z95" s="780">
        <v>4</v>
      </c>
      <c r="AA95" s="781">
        <v>4</v>
      </c>
      <c r="AB95" s="779">
        <v>4</v>
      </c>
      <c r="AC95" s="779">
        <v>2</v>
      </c>
      <c r="AD95" s="780">
        <v>4</v>
      </c>
      <c r="AE95" s="781">
        <v>4</v>
      </c>
      <c r="AF95" s="779">
        <v>2</v>
      </c>
      <c r="AG95" s="779">
        <v>4</v>
      </c>
      <c r="AH95" s="779">
        <v>4</v>
      </c>
      <c r="AI95" s="777">
        <v>4</v>
      </c>
      <c r="AJ95" s="778">
        <v>4</v>
      </c>
      <c r="AK95" s="744">
        <v>4</v>
      </c>
      <c r="AL95" s="744">
        <v>4</v>
      </c>
      <c r="AM95" s="780">
        <v>4</v>
      </c>
      <c r="AN95" s="778">
        <v>4</v>
      </c>
      <c r="AO95" s="744">
        <v>4</v>
      </c>
      <c r="AP95" s="744">
        <v>2</v>
      </c>
      <c r="AQ95" s="768"/>
      <c r="AR95" s="769"/>
      <c r="AS95" s="1223"/>
      <c r="AT95" s="1247"/>
      <c r="AU95" s="1247"/>
      <c r="AV95" s="856"/>
      <c r="AW95" s="290"/>
      <c r="AX95" s="290"/>
      <c r="AY95" s="290"/>
      <c r="AZ95" s="291"/>
      <c r="BA95" s="292"/>
      <c r="BB95" s="290"/>
      <c r="BC95" s="290"/>
      <c r="BD95" s="290"/>
      <c r="BE95" s="293"/>
      <c r="BF95" s="295">
        <f t="shared" si="12"/>
        <v>0</v>
      </c>
      <c r="BG95" s="227">
        <f t="shared" si="13"/>
        <v>68</v>
      </c>
      <c r="BH95" s="1072">
        <f t="shared" ref="BH95:BH103" si="14">BF95+BG95</f>
        <v>68</v>
      </c>
      <c r="BI95" s="434"/>
      <c r="BJ95" s="160" t="str">
        <f>IF(BH95=68, "+", "-")</f>
        <v>+</v>
      </c>
    </row>
    <row r="96" spans="1:62" ht="15.75" customHeight="1" x14ac:dyDescent="0.2">
      <c r="A96" s="1366"/>
      <c r="B96" s="1367" t="s">
        <v>126</v>
      </c>
      <c r="C96" s="1368" t="s">
        <v>91</v>
      </c>
      <c r="D96" s="885"/>
      <c r="E96" s="886"/>
      <c r="F96" s="887"/>
      <c r="G96" s="893"/>
      <c r="H96" s="887"/>
      <c r="I96" s="889"/>
      <c r="J96" s="890"/>
      <c r="K96" s="887"/>
      <c r="L96" s="891"/>
      <c r="M96" s="892"/>
      <c r="N96" s="893"/>
      <c r="O96" s="891"/>
      <c r="P96" s="891"/>
      <c r="Q96" s="892"/>
      <c r="R96" s="893"/>
      <c r="S96" s="891"/>
      <c r="T96" s="891"/>
      <c r="U96" s="891"/>
      <c r="V96" s="1363"/>
      <c r="W96" s="895"/>
      <c r="X96" s="891"/>
      <c r="Y96" s="891"/>
      <c r="Z96" s="892"/>
      <c r="AA96" s="893"/>
      <c r="AB96" s="891"/>
      <c r="AC96" s="891"/>
      <c r="AD96" s="892"/>
      <c r="AE96" s="893"/>
      <c r="AF96" s="891"/>
      <c r="AG96" s="891"/>
      <c r="AH96" s="891"/>
      <c r="AI96" s="889"/>
      <c r="AJ96" s="890"/>
      <c r="AK96" s="887"/>
      <c r="AL96" s="887"/>
      <c r="AM96" s="892"/>
      <c r="AN96" s="890"/>
      <c r="AO96" s="887"/>
      <c r="AP96" s="887"/>
      <c r="AQ96" s="889"/>
      <c r="AR96" s="1198"/>
      <c r="AS96" s="1196"/>
      <c r="AT96" s="904"/>
      <c r="AU96" s="904"/>
      <c r="AV96" s="905"/>
      <c r="AW96" s="409"/>
      <c r="AX96" s="409"/>
      <c r="AY96" s="409"/>
      <c r="AZ96" s="668"/>
      <c r="BA96" s="669"/>
      <c r="BB96" s="409"/>
      <c r="BC96" s="409"/>
      <c r="BD96" s="409"/>
      <c r="BE96" s="403"/>
      <c r="BF96" s="906">
        <f t="shared" si="12"/>
        <v>0</v>
      </c>
      <c r="BG96" s="1364">
        <f t="shared" si="13"/>
        <v>0</v>
      </c>
      <c r="BH96" s="908">
        <f t="shared" si="14"/>
        <v>0</v>
      </c>
      <c r="BI96" s="434"/>
      <c r="BJ96" s="160"/>
    </row>
    <row r="97" spans="1:62" ht="67.5" customHeight="1" x14ac:dyDescent="0.2">
      <c r="A97" s="731"/>
      <c r="B97" s="1369" t="s">
        <v>127</v>
      </c>
      <c r="C97" s="564" t="s">
        <v>242</v>
      </c>
      <c r="D97" s="192"/>
      <c r="E97" s="994"/>
      <c r="F97" s="735"/>
      <c r="G97" s="740"/>
      <c r="H97" s="735"/>
      <c r="I97" s="736"/>
      <c r="J97" s="737"/>
      <c r="K97" s="735"/>
      <c r="L97" s="738"/>
      <c r="M97" s="739"/>
      <c r="N97" s="740"/>
      <c r="O97" s="738"/>
      <c r="P97" s="738"/>
      <c r="Q97" s="739"/>
      <c r="R97" s="740"/>
      <c r="S97" s="738"/>
      <c r="T97" s="738"/>
      <c r="U97" s="738"/>
      <c r="V97" s="937"/>
      <c r="W97" s="819"/>
      <c r="X97" s="738"/>
      <c r="Y97" s="738"/>
      <c r="Z97" s="739"/>
      <c r="AA97" s="740"/>
      <c r="AB97" s="738"/>
      <c r="AC97" s="738"/>
      <c r="AD97" s="739"/>
      <c r="AE97" s="740"/>
      <c r="AF97" s="738"/>
      <c r="AG97" s="738"/>
      <c r="AH97" s="738"/>
      <c r="AI97" s="736"/>
      <c r="AJ97" s="737"/>
      <c r="AK97" s="735"/>
      <c r="AL97" s="735"/>
      <c r="AM97" s="739"/>
      <c r="AN97" s="737"/>
      <c r="AO97" s="735"/>
      <c r="AP97" s="735"/>
      <c r="AQ97" s="736"/>
      <c r="AR97" s="742"/>
      <c r="AS97" s="222"/>
      <c r="AT97" s="1247"/>
      <c r="AU97" s="968"/>
      <c r="AV97" s="969"/>
      <c r="AW97" s="290"/>
      <c r="AX97" s="290"/>
      <c r="AY97" s="290"/>
      <c r="AZ97" s="291"/>
      <c r="BA97" s="292"/>
      <c r="BB97" s="290"/>
      <c r="BC97" s="290"/>
      <c r="BD97" s="290"/>
      <c r="BE97" s="293"/>
      <c r="BF97" s="600">
        <f t="shared" si="12"/>
        <v>0</v>
      </c>
      <c r="BG97" s="600">
        <f t="shared" si="13"/>
        <v>0</v>
      </c>
      <c r="BH97" s="600">
        <f t="shared" si="14"/>
        <v>0</v>
      </c>
      <c r="BI97" s="730"/>
      <c r="BJ97" s="160"/>
    </row>
    <row r="98" spans="1:62" ht="24" customHeight="1" x14ac:dyDescent="0.2">
      <c r="A98" s="249" t="s">
        <v>243</v>
      </c>
      <c r="B98" s="1211" t="s">
        <v>137</v>
      </c>
      <c r="C98" s="198" t="s">
        <v>138</v>
      </c>
      <c r="D98" s="164"/>
      <c r="E98" s="955"/>
      <c r="F98" s="672"/>
      <c r="G98" s="677"/>
      <c r="H98" s="728"/>
      <c r="I98" s="745"/>
      <c r="J98" s="751"/>
      <c r="K98" s="754">
        <v>36</v>
      </c>
      <c r="L98" s="726">
        <v>36</v>
      </c>
      <c r="M98" s="1370">
        <v>36</v>
      </c>
      <c r="N98" s="725">
        <v>36</v>
      </c>
      <c r="O98" s="726">
        <v>36</v>
      </c>
      <c r="P98" s="726">
        <v>36</v>
      </c>
      <c r="Q98" s="1370">
        <v>36</v>
      </c>
      <c r="R98" s="677"/>
      <c r="S98" s="678"/>
      <c r="T98" s="678"/>
      <c r="U98" s="678"/>
      <c r="V98" s="937"/>
      <c r="W98" s="819"/>
      <c r="X98" s="680"/>
      <c r="Y98" s="678"/>
      <c r="Z98" s="676"/>
      <c r="AA98" s="677"/>
      <c r="AB98" s="678"/>
      <c r="AC98" s="678"/>
      <c r="AD98" s="676"/>
      <c r="AE98" s="677"/>
      <c r="AF98" s="678"/>
      <c r="AG98" s="678"/>
      <c r="AH98" s="678"/>
      <c r="AI98" s="674"/>
      <c r="AJ98" s="675"/>
      <c r="AK98" s="672"/>
      <c r="AL98" s="672"/>
      <c r="AM98" s="676"/>
      <c r="AN98" s="675"/>
      <c r="AO98" s="672"/>
      <c r="AP98" s="672"/>
      <c r="AQ98" s="674"/>
      <c r="AR98" s="719"/>
      <c r="AS98" s="971"/>
      <c r="AT98" s="1247"/>
      <c r="AU98" s="968"/>
      <c r="AV98" s="1371"/>
      <c r="AW98" s="290"/>
      <c r="AX98" s="290"/>
      <c r="AY98" s="290"/>
      <c r="AZ98" s="291"/>
      <c r="BA98" s="292"/>
      <c r="BB98" s="290"/>
      <c r="BC98" s="290"/>
      <c r="BD98" s="290"/>
      <c r="BE98" s="293"/>
      <c r="BF98" s="227">
        <f t="shared" si="12"/>
        <v>252</v>
      </c>
      <c r="BG98" s="227">
        <f t="shared" si="13"/>
        <v>0</v>
      </c>
      <c r="BH98" s="195">
        <f t="shared" si="14"/>
        <v>252</v>
      </c>
      <c r="BI98" s="434"/>
      <c r="BJ98" s="160" t="str">
        <f>IF(BH98=252, "+", "-")</f>
        <v>+</v>
      </c>
    </row>
    <row r="99" spans="1:62" ht="30.75" customHeight="1" x14ac:dyDescent="0.2">
      <c r="A99" s="731"/>
      <c r="B99" s="1369" t="s">
        <v>106</v>
      </c>
      <c r="C99" s="1372" t="s">
        <v>244</v>
      </c>
      <c r="D99" s="566"/>
      <c r="E99" s="994"/>
      <c r="F99" s="735"/>
      <c r="G99" s="740"/>
      <c r="H99" s="735"/>
      <c r="I99" s="736"/>
      <c r="J99" s="737"/>
      <c r="K99" s="735"/>
      <c r="L99" s="738"/>
      <c r="M99" s="739"/>
      <c r="N99" s="740"/>
      <c r="O99" s="738"/>
      <c r="P99" s="738"/>
      <c r="Q99" s="739"/>
      <c r="R99" s="740"/>
      <c r="S99" s="738"/>
      <c r="T99" s="738"/>
      <c r="U99" s="738"/>
      <c r="V99" s="937"/>
      <c r="W99" s="819"/>
      <c r="X99" s="738"/>
      <c r="Y99" s="738"/>
      <c r="Z99" s="739"/>
      <c r="AA99" s="740"/>
      <c r="AB99" s="738"/>
      <c r="AC99" s="738"/>
      <c r="AD99" s="739"/>
      <c r="AE99" s="740"/>
      <c r="AF99" s="738"/>
      <c r="AG99" s="738"/>
      <c r="AH99" s="738"/>
      <c r="AI99" s="736"/>
      <c r="AJ99" s="737"/>
      <c r="AK99" s="735"/>
      <c r="AL99" s="735"/>
      <c r="AM99" s="739"/>
      <c r="AN99" s="737"/>
      <c r="AO99" s="735"/>
      <c r="AP99" s="735"/>
      <c r="AQ99" s="736"/>
      <c r="AR99" s="742"/>
      <c r="AS99" s="222"/>
      <c r="AT99" s="1247"/>
      <c r="AU99" s="968"/>
      <c r="AV99" s="969"/>
      <c r="AW99" s="290"/>
      <c r="AX99" s="290"/>
      <c r="AY99" s="290"/>
      <c r="AZ99" s="291"/>
      <c r="BA99" s="292"/>
      <c r="BB99" s="290"/>
      <c r="BC99" s="290"/>
      <c r="BD99" s="290"/>
      <c r="BE99" s="293"/>
      <c r="BF99" s="600">
        <f t="shared" si="12"/>
        <v>0</v>
      </c>
      <c r="BG99" s="600">
        <f t="shared" si="13"/>
        <v>0</v>
      </c>
      <c r="BH99" s="600">
        <f t="shared" si="14"/>
        <v>0</v>
      </c>
      <c r="BI99" s="730"/>
      <c r="BJ99" s="160"/>
    </row>
    <row r="100" spans="1:62" ht="42" customHeight="1" x14ac:dyDescent="0.2">
      <c r="A100" s="249" t="s">
        <v>221</v>
      </c>
      <c r="B100" s="1211" t="s">
        <v>109</v>
      </c>
      <c r="C100" s="163" t="s">
        <v>245</v>
      </c>
      <c r="D100" s="164"/>
      <c r="E100" s="955">
        <v>4</v>
      </c>
      <c r="F100" s="672">
        <v>4</v>
      </c>
      <c r="G100" s="677">
        <v>8</v>
      </c>
      <c r="H100" s="672">
        <v>4</v>
      </c>
      <c r="I100" s="674">
        <v>2</v>
      </c>
      <c r="J100" s="1373"/>
      <c r="K100" s="672"/>
      <c r="L100" s="678"/>
      <c r="M100" s="676"/>
      <c r="N100" s="677"/>
      <c r="O100" s="678"/>
      <c r="P100" s="678"/>
      <c r="Q100" s="676"/>
      <c r="R100" s="677">
        <v>6</v>
      </c>
      <c r="S100" s="678">
        <v>4</v>
      </c>
      <c r="T100" s="678">
        <v>4</v>
      </c>
      <c r="U100" s="678">
        <v>4</v>
      </c>
      <c r="V100" s="937"/>
      <c r="W100" s="819"/>
      <c r="X100" s="680">
        <v>2</v>
      </c>
      <c r="Y100" s="678">
        <v>2</v>
      </c>
      <c r="Z100" s="676">
        <v>2</v>
      </c>
      <c r="AA100" s="677">
        <v>2</v>
      </c>
      <c r="AB100" s="678">
        <v>2</v>
      </c>
      <c r="AC100" s="678">
        <v>2</v>
      </c>
      <c r="AD100" s="676">
        <v>2</v>
      </c>
      <c r="AE100" s="677"/>
      <c r="AF100" s="678">
        <v>2</v>
      </c>
      <c r="AG100" s="678">
        <v>2</v>
      </c>
      <c r="AH100" s="678">
        <v>2</v>
      </c>
      <c r="AI100" s="674"/>
      <c r="AJ100" s="675">
        <v>2</v>
      </c>
      <c r="AK100" s="672">
        <v>2</v>
      </c>
      <c r="AL100" s="672">
        <v>4</v>
      </c>
      <c r="AM100" s="676">
        <v>2</v>
      </c>
      <c r="AN100" s="675">
        <v>2</v>
      </c>
      <c r="AO100" s="672">
        <v>2</v>
      </c>
      <c r="AP100" s="672">
        <v>6</v>
      </c>
      <c r="AQ100" s="745"/>
      <c r="AR100" s="1374"/>
      <c r="AS100" s="971"/>
      <c r="AT100" s="1247"/>
      <c r="AU100" s="968"/>
      <c r="AV100" s="969"/>
      <c r="AW100" s="290"/>
      <c r="AX100" s="290"/>
      <c r="AY100" s="290"/>
      <c r="AZ100" s="291"/>
      <c r="BA100" s="292"/>
      <c r="BB100" s="290"/>
      <c r="BC100" s="290"/>
      <c r="BD100" s="290"/>
      <c r="BE100" s="293"/>
      <c r="BF100" s="227">
        <f t="shared" si="12"/>
        <v>40</v>
      </c>
      <c r="BG100" s="227">
        <f t="shared" si="13"/>
        <v>40</v>
      </c>
      <c r="BH100" s="195">
        <f t="shared" si="14"/>
        <v>80</v>
      </c>
      <c r="BI100" s="434"/>
      <c r="BJ100" s="160" t="str">
        <f>IF(BH100=80, "+", "-")</f>
        <v>+</v>
      </c>
    </row>
    <row r="101" spans="1:62" ht="42" customHeight="1" x14ac:dyDescent="0.2">
      <c r="A101" s="249" t="s">
        <v>246</v>
      </c>
      <c r="B101" s="1211" t="s">
        <v>226</v>
      </c>
      <c r="C101" s="198" t="s">
        <v>247</v>
      </c>
      <c r="D101" s="164"/>
      <c r="E101" s="955"/>
      <c r="F101" s="672"/>
      <c r="G101" s="677"/>
      <c r="H101" s="672"/>
      <c r="I101" s="674"/>
      <c r="J101" s="1373"/>
      <c r="K101" s="672"/>
      <c r="L101" s="678"/>
      <c r="M101" s="676"/>
      <c r="N101" s="677"/>
      <c r="O101" s="678"/>
      <c r="P101" s="678"/>
      <c r="Q101" s="676"/>
      <c r="R101" s="677"/>
      <c r="S101" s="678"/>
      <c r="T101" s="678"/>
      <c r="U101" s="678"/>
      <c r="V101" s="937"/>
      <c r="W101" s="819"/>
      <c r="X101" s="680">
        <v>4</v>
      </c>
      <c r="Y101" s="678">
        <v>2</v>
      </c>
      <c r="Z101" s="676">
        <v>2</v>
      </c>
      <c r="AA101" s="677">
        <v>2</v>
      </c>
      <c r="AB101" s="678">
        <v>2</v>
      </c>
      <c r="AC101" s="678">
        <v>2</v>
      </c>
      <c r="AD101" s="676">
        <v>2</v>
      </c>
      <c r="AE101" s="677">
        <v>2</v>
      </c>
      <c r="AF101" s="678">
        <v>2</v>
      </c>
      <c r="AG101" s="678">
        <v>4</v>
      </c>
      <c r="AH101" s="678">
        <v>2</v>
      </c>
      <c r="AI101" s="674">
        <v>2</v>
      </c>
      <c r="AJ101" s="675">
        <v>4</v>
      </c>
      <c r="AK101" s="672">
        <v>4</v>
      </c>
      <c r="AL101" s="672">
        <v>4</v>
      </c>
      <c r="AM101" s="676">
        <v>4</v>
      </c>
      <c r="AN101" s="675">
        <v>2</v>
      </c>
      <c r="AO101" s="672">
        <v>4</v>
      </c>
      <c r="AP101" s="728">
        <v>4</v>
      </c>
      <c r="AQ101" s="1375"/>
      <c r="AR101" s="719"/>
      <c r="AS101" s="971"/>
      <c r="AT101" s="1247"/>
      <c r="AU101" s="967"/>
      <c r="AV101" s="838"/>
      <c r="AW101" s="290"/>
      <c r="AX101" s="290"/>
      <c r="AY101" s="290"/>
      <c r="AZ101" s="291"/>
      <c r="BA101" s="292"/>
      <c r="BB101" s="290"/>
      <c r="BC101" s="290"/>
      <c r="BD101" s="290"/>
      <c r="BE101" s="293"/>
      <c r="BF101" s="227">
        <f t="shared" si="12"/>
        <v>0</v>
      </c>
      <c r="BG101" s="227">
        <f t="shared" si="13"/>
        <v>54</v>
      </c>
      <c r="BH101" s="195">
        <f t="shared" si="14"/>
        <v>54</v>
      </c>
      <c r="BI101" s="434"/>
      <c r="BJ101" s="160" t="str">
        <f>IF(BH101=54, "+", "-")</f>
        <v>+</v>
      </c>
    </row>
    <row r="102" spans="1:62" ht="42" customHeight="1" x14ac:dyDescent="0.2">
      <c r="A102" s="249" t="s">
        <v>248</v>
      </c>
      <c r="B102" s="1376" t="s">
        <v>113</v>
      </c>
      <c r="C102" s="198" t="s">
        <v>98</v>
      </c>
      <c r="D102" s="164"/>
      <c r="E102" s="1377">
        <v>8</v>
      </c>
      <c r="F102" s="748">
        <v>8</v>
      </c>
      <c r="G102" s="748">
        <v>10</v>
      </c>
      <c r="H102" s="748">
        <v>8</v>
      </c>
      <c r="I102" s="748">
        <v>10</v>
      </c>
      <c r="J102" s="748">
        <v>10</v>
      </c>
      <c r="K102" s="672"/>
      <c r="L102" s="678"/>
      <c r="M102" s="676"/>
      <c r="N102" s="677"/>
      <c r="O102" s="1378"/>
      <c r="P102" s="1378"/>
      <c r="Q102" s="1379"/>
      <c r="R102" s="723">
        <v>10</v>
      </c>
      <c r="S102" s="721">
        <v>10</v>
      </c>
      <c r="T102" s="721">
        <v>10</v>
      </c>
      <c r="U102" s="721">
        <v>8</v>
      </c>
      <c r="V102" s="937"/>
      <c r="W102" s="819"/>
      <c r="X102" s="1380">
        <v>12</v>
      </c>
      <c r="Y102" s="721">
        <v>12</v>
      </c>
      <c r="Z102" s="722">
        <v>18</v>
      </c>
      <c r="AA102" s="723">
        <v>12</v>
      </c>
      <c r="AB102" s="721">
        <v>18</v>
      </c>
      <c r="AC102" s="721">
        <v>12</v>
      </c>
      <c r="AD102" s="722">
        <v>12</v>
      </c>
      <c r="AE102" s="723">
        <v>18</v>
      </c>
      <c r="AF102" s="721">
        <v>18</v>
      </c>
      <c r="AG102" s="721">
        <v>12</v>
      </c>
      <c r="AH102" s="721">
        <v>12</v>
      </c>
      <c r="AI102" s="749">
        <v>18</v>
      </c>
      <c r="AJ102" s="750">
        <v>12</v>
      </c>
      <c r="AK102" s="748">
        <v>12</v>
      </c>
      <c r="AL102" s="748">
        <v>12</v>
      </c>
      <c r="AM102" s="722">
        <v>12</v>
      </c>
      <c r="AN102" s="750">
        <v>12</v>
      </c>
      <c r="AO102" s="748">
        <v>18</v>
      </c>
      <c r="AP102" s="748">
        <v>18</v>
      </c>
      <c r="AQ102" s="749"/>
      <c r="AR102" s="1381"/>
      <c r="AS102" s="1382"/>
      <c r="AT102" s="968"/>
      <c r="AU102" s="967"/>
      <c r="AV102" s="838"/>
      <c r="AW102" s="189"/>
      <c r="AX102" s="189"/>
      <c r="AY102" s="189"/>
      <c r="AZ102" s="190"/>
      <c r="BA102" s="191"/>
      <c r="BB102" s="189"/>
      <c r="BC102" s="189"/>
      <c r="BD102" s="189"/>
      <c r="BE102" s="192"/>
      <c r="BF102" s="227">
        <f t="shared" si="12"/>
        <v>92</v>
      </c>
      <c r="BG102" s="227">
        <f t="shared" si="13"/>
        <v>270</v>
      </c>
      <c r="BH102" s="227">
        <f t="shared" si="14"/>
        <v>362</v>
      </c>
      <c r="BI102" s="434"/>
      <c r="BJ102" s="160" t="str">
        <f>IF(BH102=362, "+", "-")</f>
        <v>+</v>
      </c>
    </row>
    <row r="103" spans="1:62" ht="18.75" customHeight="1" x14ac:dyDescent="0.2">
      <c r="A103" s="981" t="s">
        <v>249</v>
      </c>
      <c r="B103" s="1383" t="s">
        <v>250</v>
      </c>
      <c r="C103" s="1384" t="s">
        <v>52</v>
      </c>
      <c r="D103" s="1385"/>
      <c r="E103" s="795">
        <v>2</v>
      </c>
      <c r="F103" s="793">
        <v>2</v>
      </c>
      <c r="G103" s="798">
        <v>2</v>
      </c>
      <c r="H103" s="793">
        <v>2</v>
      </c>
      <c r="I103" s="794">
        <v>2</v>
      </c>
      <c r="J103" s="795">
        <v>2</v>
      </c>
      <c r="K103" s="793"/>
      <c r="L103" s="796"/>
      <c r="M103" s="797"/>
      <c r="N103" s="798"/>
      <c r="O103" s="796"/>
      <c r="P103" s="796"/>
      <c r="Q103" s="797"/>
      <c r="R103" s="798">
        <v>2</v>
      </c>
      <c r="S103" s="796">
        <v>2</v>
      </c>
      <c r="T103" s="796">
        <v>2</v>
      </c>
      <c r="U103" s="796">
        <v>2</v>
      </c>
      <c r="V103" s="1386"/>
      <c r="W103" s="986"/>
      <c r="X103" s="801"/>
      <c r="Y103" s="796">
        <v>2</v>
      </c>
      <c r="Z103" s="797"/>
      <c r="AA103" s="798">
        <v>2</v>
      </c>
      <c r="AB103" s="796"/>
      <c r="AC103" s="796">
        <v>2</v>
      </c>
      <c r="AD103" s="797"/>
      <c r="AE103" s="798">
        <v>2</v>
      </c>
      <c r="AF103" s="796"/>
      <c r="AG103" s="796">
        <v>2</v>
      </c>
      <c r="AH103" s="796"/>
      <c r="AI103" s="794">
        <v>2</v>
      </c>
      <c r="AJ103" s="795"/>
      <c r="AK103" s="793">
        <v>2</v>
      </c>
      <c r="AL103" s="793"/>
      <c r="AM103" s="797">
        <v>2</v>
      </c>
      <c r="AN103" s="795">
        <v>2</v>
      </c>
      <c r="AO103" s="793">
        <v>2</v>
      </c>
      <c r="AP103" s="793"/>
      <c r="AQ103" s="1387"/>
      <c r="AR103" s="991"/>
      <c r="AS103" s="989"/>
      <c r="AT103" s="992"/>
      <c r="AU103" s="992"/>
      <c r="AV103" s="993"/>
      <c r="AW103" s="261"/>
      <c r="AX103" s="261"/>
      <c r="AY103" s="261"/>
      <c r="AZ103" s="262"/>
      <c r="BA103" s="263"/>
      <c r="BB103" s="261"/>
      <c r="BC103" s="261"/>
      <c r="BD103" s="261"/>
      <c r="BE103" s="264"/>
      <c r="BF103" s="654">
        <f t="shared" si="12"/>
        <v>20</v>
      </c>
      <c r="BG103" s="227">
        <f t="shared" si="13"/>
        <v>20</v>
      </c>
      <c r="BH103" s="947">
        <f t="shared" si="14"/>
        <v>40</v>
      </c>
      <c r="BI103" s="434"/>
      <c r="BJ103" s="160" t="str">
        <f>IF(BH103=40, "+", "-")</f>
        <v>+</v>
      </c>
    </row>
    <row r="104" spans="1:62" s="16" customFormat="1" ht="32.25" customHeight="1" x14ac:dyDescent="0.25">
      <c r="A104" s="1019"/>
      <c r="B104" s="2218" t="s">
        <v>114</v>
      </c>
      <c r="C104" s="2219"/>
      <c r="D104" s="2220"/>
      <c r="E104" s="806">
        <f t="shared" ref="E104:AV104" si="15">SUM(E86:E103)</f>
        <v>36</v>
      </c>
      <c r="F104" s="619">
        <f t="shared" si="15"/>
        <v>36</v>
      </c>
      <c r="G104" s="619">
        <f t="shared" si="15"/>
        <v>36</v>
      </c>
      <c r="H104" s="619">
        <f t="shared" si="15"/>
        <v>36</v>
      </c>
      <c r="I104" s="620">
        <f t="shared" si="15"/>
        <v>36</v>
      </c>
      <c r="J104" s="621">
        <f t="shared" si="15"/>
        <v>36</v>
      </c>
      <c r="K104" s="619">
        <f t="shared" si="15"/>
        <v>36</v>
      </c>
      <c r="L104" s="619">
        <f t="shared" si="15"/>
        <v>36</v>
      </c>
      <c r="M104" s="620">
        <f t="shared" si="15"/>
        <v>36</v>
      </c>
      <c r="N104" s="621">
        <f t="shared" si="15"/>
        <v>36</v>
      </c>
      <c r="O104" s="619">
        <f t="shared" si="15"/>
        <v>36</v>
      </c>
      <c r="P104" s="619">
        <f t="shared" si="15"/>
        <v>36</v>
      </c>
      <c r="Q104" s="620">
        <f t="shared" si="15"/>
        <v>36</v>
      </c>
      <c r="R104" s="621">
        <f t="shared" si="15"/>
        <v>36</v>
      </c>
      <c r="S104" s="619">
        <f t="shared" si="15"/>
        <v>36</v>
      </c>
      <c r="T104" s="619">
        <f t="shared" si="15"/>
        <v>36</v>
      </c>
      <c r="U104" s="619">
        <f t="shared" si="15"/>
        <v>36</v>
      </c>
      <c r="V104" s="623">
        <f t="shared" si="15"/>
        <v>0</v>
      </c>
      <c r="W104" s="624">
        <f t="shared" si="15"/>
        <v>0</v>
      </c>
      <c r="X104" s="619">
        <f t="shared" si="15"/>
        <v>36</v>
      </c>
      <c r="Y104" s="619">
        <f t="shared" si="15"/>
        <v>36</v>
      </c>
      <c r="Z104" s="620">
        <f t="shared" si="15"/>
        <v>36</v>
      </c>
      <c r="AA104" s="621">
        <f t="shared" si="15"/>
        <v>36</v>
      </c>
      <c r="AB104" s="619">
        <f t="shared" si="15"/>
        <v>36</v>
      </c>
      <c r="AC104" s="619">
        <f t="shared" si="15"/>
        <v>36</v>
      </c>
      <c r="AD104" s="620">
        <f t="shared" si="15"/>
        <v>36</v>
      </c>
      <c r="AE104" s="621">
        <f t="shared" si="15"/>
        <v>36</v>
      </c>
      <c r="AF104" s="619">
        <f t="shared" si="15"/>
        <v>36</v>
      </c>
      <c r="AG104" s="619">
        <f t="shared" si="15"/>
        <v>36</v>
      </c>
      <c r="AH104" s="619">
        <f t="shared" si="15"/>
        <v>36</v>
      </c>
      <c r="AI104" s="620">
        <f t="shared" si="15"/>
        <v>36</v>
      </c>
      <c r="AJ104" s="621">
        <f t="shared" si="15"/>
        <v>36</v>
      </c>
      <c r="AK104" s="619">
        <f t="shared" si="15"/>
        <v>36</v>
      </c>
      <c r="AL104" s="619">
        <f t="shared" si="15"/>
        <v>36</v>
      </c>
      <c r="AM104" s="620">
        <f t="shared" si="15"/>
        <v>36</v>
      </c>
      <c r="AN104" s="621">
        <f t="shared" si="15"/>
        <v>36</v>
      </c>
      <c r="AO104" s="619">
        <f t="shared" si="15"/>
        <v>36</v>
      </c>
      <c r="AP104" s="619">
        <f t="shared" si="15"/>
        <v>36</v>
      </c>
      <c r="AQ104" s="620">
        <f t="shared" si="15"/>
        <v>0</v>
      </c>
      <c r="AR104" s="621">
        <f t="shared" si="15"/>
        <v>0</v>
      </c>
      <c r="AS104" s="619">
        <f t="shared" si="15"/>
        <v>0</v>
      </c>
      <c r="AT104" s="1281">
        <f t="shared" si="15"/>
        <v>0</v>
      </c>
      <c r="AU104" s="1281">
        <f t="shared" si="15"/>
        <v>0</v>
      </c>
      <c r="AV104" s="625">
        <f t="shared" si="15"/>
        <v>0</v>
      </c>
      <c r="AW104" s="619"/>
      <c r="AX104" s="619"/>
      <c r="AY104" s="619"/>
      <c r="AZ104" s="620"/>
      <c r="BA104" s="618"/>
      <c r="BB104" s="619"/>
      <c r="BC104" s="619"/>
      <c r="BD104" s="619"/>
      <c r="BE104" s="620"/>
      <c r="BF104" s="627">
        <f>SUM(BF86:BF103)</f>
        <v>612</v>
      </c>
      <c r="BG104" s="627">
        <f>SUM(BG86:BG103)</f>
        <v>684</v>
      </c>
      <c r="BH104" s="628">
        <f>SUM(BH86:BH103)</f>
        <v>1266</v>
      </c>
      <c r="BI104" s="628">
        <f>SUM(Z104:AX104)</f>
        <v>612</v>
      </c>
      <c r="BJ104" s="160" t="str">
        <f>IF(BH104=1332, "+", "-")</f>
        <v>-</v>
      </c>
    </row>
    <row r="105" spans="1:62" s="16" customFormat="1" ht="16.5" customHeight="1" x14ac:dyDescent="0.25">
      <c r="A105" s="1388"/>
      <c r="B105" s="814"/>
      <c r="C105" s="1389"/>
      <c r="D105" s="1389"/>
      <c r="E105" s="1390"/>
      <c r="F105" s="1390"/>
      <c r="G105" s="1390"/>
      <c r="H105" s="1390"/>
      <c r="I105" s="1390"/>
      <c r="J105" s="1390"/>
      <c r="K105" s="1390"/>
      <c r="L105" s="1390"/>
      <c r="M105" s="1390"/>
      <c r="N105" s="1390"/>
      <c r="O105" s="1390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815"/>
      <c r="BG105" s="815"/>
      <c r="BH105" s="815"/>
      <c r="BI105" s="633"/>
    </row>
    <row r="106" spans="1:62" s="18" customFormat="1" ht="21.75" customHeight="1" x14ac:dyDescent="0.25">
      <c r="A106" s="2224" t="s">
        <v>174</v>
      </c>
      <c r="B106" s="2224"/>
      <c r="C106" s="2224"/>
      <c r="D106" s="1022"/>
      <c r="E106" s="1023"/>
      <c r="F106" s="27" t="s">
        <v>175</v>
      </c>
      <c r="M106" s="1024"/>
      <c r="N106" s="27" t="s">
        <v>176</v>
      </c>
      <c r="T106" s="1025"/>
      <c r="U106" s="27" t="s">
        <v>177</v>
      </c>
      <c r="Z106" s="19"/>
      <c r="AA106" s="1026"/>
      <c r="AB106" s="27" t="s">
        <v>178</v>
      </c>
      <c r="AC106" s="27" t="s">
        <v>251</v>
      </c>
      <c r="AE106" s="19"/>
      <c r="AF106" s="19"/>
      <c r="AI106" s="1027"/>
      <c r="AJ106" s="18" t="s">
        <v>179</v>
      </c>
      <c r="BH106" s="27"/>
    </row>
    <row r="107" spans="1:62" ht="21" customHeight="1" x14ac:dyDescent="0.2">
      <c r="E107" s="1028"/>
      <c r="F107" s="27" t="s">
        <v>180</v>
      </c>
      <c r="M107" s="1029"/>
      <c r="N107" s="27" t="s">
        <v>181</v>
      </c>
      <c r="T107" s="1030"/>
      <c r="U107" s="27" t="s">
        <v>138</v>
      </c>
      <c r="AA107" s="1031"/>
      <c r="AB107" s="27" t="s">
        <v>182</v>
      </c>
    </row>
    <row r="108" spans="1:62" s="18" customFormat="1" ht="19.5" customHeight="1" x14ac:dyDescent="0.25">
      <c r="B108" s="23"/>
      <c r="C108" s="13"/>
      <c r="AB108" s="27"/>
      <c r="AK108" s="1032"/>
      <c r="AL108" s="1033"/>
      <c r="AM108" s="1033"/>
      <c r="AN108" s="1033"/>
      <c r="AO108" s="1032"/>
      <c r="BH108" s="27"/>
    </row>
    <row r="109" spans="1:62" x14ac:dyDescent="0.2">
      <c r="AL109" s="18"/>
      <c r="AM109" s="18"/>
    </row>
  </sheetData>
  <mergeCells count="65">
    <mergeCell ref="BI4:BI8"/>
    <mergeCell ref="BA4:BE4"/>
    <mergeCell ref="AM1:AQ1"/>
    <mergeCell ref="AA4:AD4"/>
    <mergeCell ref="W4:Z4"/>
    <mergeCell ref="C3:Y3"/>
    <mergeCell ref="R4:V4"/>
    <mergeCell ref="N4:Q4"/>
    <mergeCell ref="AN4:AQ4"/>
    <mergeCell ref="AJ4:AM4"/>
    <mergeCell ref="AE4:AI4"/>
    <mergeCell ref="J4:M4"/>
    <mergeCell ref="AA43:AD43"/>
    <mergeCell ref="AE43:AI43"/>
    <mergeCell ref="AJ43:AM43"/>
    <mergeCell ref="BI43:BI47"/>
    <mergeCell ref="BH43:BH47"/>
    <mergeCell ref="BG43:BG47"/>
    <mergeCell ref="BF43:BF47"/>
    <mergeCell ref="BA43:BE43"/>
    <mergeCell ref="AR4:AV4"/>
    <mergeCell ref="BF4:BF8"/>
    <mergeCell ref="BG4:BG8"/>
    <mergeCell ref="BH4:BH8"/>
    <mergeCell ref="AR43:AV43"/>
    <mergeCell ref="A4:A8"/>
    <mergeCell ref="B4:B8"/>
    <mergeCell ref="C4:C8"/>
    <mergeCell ref="D4:D8"/>
    <mergeCell ref="E4:I4"/>
    <mergeCell ref="A106:C106"/>
    <mergeCell ref="B104:D104"/>
    <mergeCell ref="A80:A84"/>
    <mergeCell ref="B80:B84"/>
    <mergeCell ref="D80:D84"/>
    <mergeCell ref="C80:C84"/>
    <mergeCell ref="BF80:BF84"/>
    <mergeCell ref="BG80:BG84"/>
    <mergeCell ref="BH80:BH84"/>
    <mergeCell ref="BI80:BI84"/>
    <mergeCell ref="E80:I80"/>
    <mergeCell ref="J80:M80"/>
    <mergeCell ref="N80:Q80"/>
    <mergeCell ref="B40:D40"/>
    <mergeCell ref="J43:M43"/>
    <mergeCell ref="N43:Q43"/>
    <mergeCell ref="R43:V43"/>
    <mergeCell ref="BA80:BE80"/>
    <mergeCell ref="AN80:AQ80"/>
    <mergeCell ref="AJ80:AM80"/>
    <mergeCell ref="AE80:AI80"/>
    <mergeCell ref="AA80:AD80"/>
    <mergeCell ref="W80:Z80"/>
    <mergeCell ref="R80:V80"/>
    <mergeCell ref="AR80:AV80"/>
    <mergeCell ref="C79:N79"/>
    <mergeCell ref="B77:D77"/>
    <mergeCell ref="W43:Z43"/>
    <mergeCell ref="AN43:AQ43"/>
    <mergeCell ref="A43:A47"/>
    <mergeCell ref="B43:B47"/>
    <mergeCell ref="C43:C47"/>
    <mergeCell ref="D43:D47"/>
    <mergeCell ref="C42:N42"/>
    <mergeCell ref="E43:I43"/>
  </mergeCells>
  <pageMargins left="0.25" right="0.25" top="0.75" bottom="0.75" header="0.30000001192092901" footer="0.30000001192092901"/>
  <pageSetup paperSize="9" scale="4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14"/>
  <sheetViews>
    <sheetView topLeftCell="A86" zoomScale="70" zoomScaleNormal="70" workbookViewId="0"/>
  </sheetViews>
  <sheetFormatPr defaultColWidth="9.140625" defaultRowHeight="12.75" x14ac:dyDescent="0.2"/>
  <cols>
    <col min="1" max="1" width="8.7109375" style="11" customWidth="1"/>
    <col min="2" max="2" width="10.42578125" style="12" customWidth="1"/>
    <col min="3" max="3" width="26.85546875" style="13" customWidth="1"/>
    <col min="4" max="4" width="9.140625" style="11" hidden="1" customWidth="1"/>
    <col min="5" max="12" width="5" style="11" customWidth="1"/>
    <col min="13" max="13" width="5.140625" style="11" customWidth="1"/>
    <col min="14" max="44" width="5" style="11" customWidth="1"/>
    <col min="45" max="46" width="5.140625" style="11" customWidth="1"/>
    <col min="47" max="47" width="4.85546875" style="11" customWidth="1"/>
    <col min="48" max="57" width="5" style="11" hidden="1" customWidth="1"/>
    <col min="58" max="59" width="5" style="11" customWidth="1"/>
    <col min="60" max="60" width="12.140625" style="14" bestFit="1" customWidth="1"/>
    <col min="61" max="61" width="8.85546875" style="11" hidden="1" customWidth="1"/>
    <col min="62" max="64" width="9.140625" style="11" customWidth="1"/>
    <col min="65" max="65" width="9.140625" style="11" bestFit="1" customWidth="1"/>
    <col min="66" max="16384" width="9.140625" style="11"/>
  </cols>
  <sheetData>
    <row r="1" spans="1:62" s="16" customFormat="1" ht="24" customHeight="1" x14ac:dyDescent="0.25">
      <c r="A1" s="1391"/>
      <c r="B1" s="1391" t="s">
        <v>10</v>
      </c>
      <c r="C1" s="13"/>
      <c r="D1" s="18"/>
      <c r="E1" s="18"/>
      <c r="F1" s="18"/>
      <c r="P1" s="1392"/>
      <c r="Q1" s="1392"/>
      <c r="S1" s="1392"/>
      <c r="T1" s="1392"/>
      <c r="U1" s="1392"/>
      <c r="V1" s="1392"/>
      <c r="W1" s="1392"/>
      <c r="X1" s="1392"/>
      <c r="Y1" s="1392"/>
      <c r="Z1" s="1392"/>
      <c r="AA1" s="1392"/>
      <c r="AB1" s="1392"/>
      <c r="AC1" s="1392"/>
      <c r="AD1" s="1392"/>
      <c r="AE1" s="1392"/>
      <c r="AF1" s="1392"/>
      <c r="AG1" s="1392"/>
      <c r="AH1" s="1392"/>
      <c r="AI1" s="1392"/>
      <c r="AJ1" s="1392"/>
      <c r="AK1" s="1393"/>
      <c r="AL1" s="1393"/>
      <c r="AM1" s="2252"/>
      <c r="AN1" s="2252"/>
      <c r="AO1" s="2252"/>
      <c r="AP1" s="2252"/>
      <c r="AQ1" s="2252"/>
      <c r="AR1" s="1394"/>
      <c r="AS1" s="1394"/>
      <c r="AT1" s="1394"/>
      <c r="AU1" s="1395" t="s">
        <v>5</v>
      </c>
      <c r="AW1" s="18"/>
      <c r="AX1" s="18"/>
      <c r="AY1" s="1392"/>
      <c r="AZ1" s="1392"/>
      <c r="BA1" s="1392"/>
      <c r="BB1" s="1392"/>
      <c r="BC1" s="18"/>
      <c r="BD1" s="18"/>
      <c r="BE1" s="1392"/>
      <c r="BF1" s="1392"/>
      <c r="BG1" s="1392"/>
      <c r="BH1" s="1392"/>
    </row>
    <row r="2" spans="1:62" s="16" customFormat="1" ht="19.5" customHeight="1" x14ac:dyDescent="0.25">
      <c r="B2" s="23"/>
      <c r="C2" s="13"/>
      <c r="D2" s="18"/>
      <c r="E2" s="18"/>
      <c r="F2" s="18"/>
      <c r="P2" s="1392"/>
      <c r="Q2" s="1392"/>
      <c r="R2" s="1392"/>
      <c r="S2" s="1392"/>
      <c r="T2" s="1392"/>
      <c r="U2" s="1392"/>
      <c r="V2" s="1392"/>
      <c r="W2" s="1392"/>
      <c r="X2" s="1392"/>
      <c r="Y2" s="1392"/>
      <c r="Z2" s="1392"/>
      <c r="AA2" s="1392"/>
      <c r="AB2" s="1392"/>
      <c r="AC2" s="1392"/>
      <c r="AD2" s="1392"/>
      <c r="AE2" s="1392"/>
      <c r="AF2" s="1392"/>
      <c r="AG2" s="1392"/>
      <c r="AH2" s="1392"/>
      <c r="AI2" s="1392"/>
      <c r="AJ2" s="1392"/>
      <c r="AO2" s="16" t="s">
        <v>236</v>
      </c>
      <c r="BG2" s="1392"/>
      <c r="BH2" s="1396"/>
    </row>
    <row r="3" spans="1:62" ht="18.75" customHeight="1" x14ac:dyDescent="0.2">
      <c r="B3" s="25" t="s">
        <v>252</v>
      </c>
      <c r="C3" s="2196" t="s">
        <v>253</v>
      </c>
      <c r="D3" s="2197"/>
      <c r="E3" s="2197"/>
      <c r="F3" s="2197"/>
      <c r="G3" s="2197"/>
      <c r="H3" s="2197"/>
      <c r="I3" s="2197"/>
      <c r="J3" s="2197"/>
      <c r="K3" s="2197"/>
      <c r="L3" s="2197"/>
      <c r="M3" s="2197"/>
      <c r="N3" s="2197"/>
      <c r="O3" s="2197"/>
      <c r="P3" s="2197"/>
      <c r="Q3" s="2197"/>
      <c r="R3" s="2197"/>
      <c r="S3" s="2197"/>
      <c r="T3" s="2197"/>
      <c r="U3" s="2197"/>
      <c r="V3" s="2197"/>
      <c r="W3" s="2197"/>
      <c r="X3" s="2197"/>
      <c r="Y3" s="2198"/>
      <c r="AA3" s="1397" t="s">
        <v>13</v>
      </c>
      <c r="AB3" s="1392"/>
      <c r="AD3" s="27" t="s">
        <v>254</v>
      </c>
      <c r="AE3" s="27"/>
      <c r="AK3" s="28"/>
      <c r="AM3" s="28"/>
      <c r="AN3" s="1393"/>
      <c r="AO3" s="1393"/>
      <c r="AP3" s="1393"/>
      <c r="AQ3" s="1393"/>
      <c r="AR3" s="1394"/>
      <c r="AS3" s="1394"/>
      <c r="AT3" s="1394"/>
      <c r="AU3" s="1393"/>
      <c r="AV3" s="1395"/>
      <c r="AW3" s="18"/>
      <c r="AX3" s="18"/>
      <c r="AY3" s="1392"/>
      <c r="AZ3" s="1392"/>
      <c r="BA3" s="1392"/>
      <c r="BB3" s="1392"/>
      <c r="BC3" s="18"/>
      <c r="BD3" s="18"/>
      <c r="BE3" s="1392"/>
      <c r="BF3" s="1392"/>
      <c r="BG3" s="1392"/>
      <c r="BH3" s="1392"/>
    </row>
    <row r="4" spans="1:62" ht="18.75" x14ac:dyDescent="0.2">
      <c r="A4" s="2237" t="s">
        <v>255</v>
      </c>
      <c r="B4" s="2240" t="s">
        <v>16</v>
      </c>
      <c r="C4" s="2243" t="s">
        <v>17</v>
      </c>
      <c r="D4" s="2246" t="s">
        <v>18</v>
      </c>
      <c r="E4" s="2201" t="s">
        <v>19</v>
      </c>
      <c r="F4" s="2194"/>
      <c r="G4" s="2194"/>
      <c r="H4" s="2194"/>
      <c r="I4" s="2195"/>
      <c r="J4" s="2193" t="s">
        <v>20</v>
      </c>
      <c r="K4" s="2194"/>
      <c r="L4" s="2194"/>
      <c r="M4" s="2195"/>
      <c r="N4" s="2199" t="s">
        <v>21</v>
      </c>
      <c r="O4" s="2194"/>
      <c r="P4" s="2194"/>
      <c r="Q4" s="2200"/>
      <c r="R4" s="2199" t="s">
        <v>22</v>
      </c>
      <c r="S4" s="2194"/>
      <c r="T4" s="2194"/>
      <c r="U4" s="2194"/>
      <c r="V4" s="2200"/>
      <c r="W4" s="2193" t="s">
        <v>23</v>
      </c>
      <c r="X4" s="2194"/>
      <c r="Y4" s="2194"/>
      <c r="Z4" s="2195"/>
      <c r="AA4" s="2193" t="s">
        <v>24</v>
      </c>
      <c r="AB4" s="2194"/>
      <c r="AC4" s="2194"/>
      <c r="AD4" s="2195"/>
      <c r="AE4" s="2193" t="s">
        <v>25</v>
      </c>
      <c r="AF4" s="2194"/>
      <c r="AG4" s="2194"/>
      <c r="AH4" s="2194"/>
      <c r="AI4" s="2195"/>
      <c r="AJ4" s="2193" t="s">
        <v>26</v>
      </c>
      <c r="AK4" s="2194"/>
      <c r="AL4" s="2194"/>
      <c r="AM4" s="2195"/>
      <c r="AN4" s="2199" t="s">
        <v>27</v>
      </c>
      <c r="AO4" s="2194"/>
      <c r="AP4" s="2194"/>
      <c r="AQ4" s="2200"/>
      <c r="AR4" s="2213" t="s">
        <v>28</v>
      </c>
      <c r="AS4" s="2194"/>
      <c r="AT4" s="2194"/>
      <c r="AU4" s="2194"/>
      <c r="AV4" s="2214"/>
      <c r="AW4" s="29"/>
      <c r="AX4" s="29"/>
      <c r="AY4" s="29"/>
      <c r="AZ4" s="30"/>
      <c r="BA4" s="2202" t="s">
        <v>29</v>
      </c>
      <c r="BB4" s="2203"/>
      <c r="BC4" s="2203"/>
      <c r="BD4" s="2203"/>
      <c r="BE4" s="2204"/>
      <c r="BF4" s="2205" t="s">
        <v>30</v>
      </c>
      <c r="BG4" s="2208" t="s">
        <v>31</v>
      </c>
      <c r="BH4" s="2210" t="s">
        <v>32</v>
      </c>
      <c r="BI4" s="2215" t="s">
        <v>33</v>
      </c>
    </row>
    <row r="5" spans="1:62" ht="13.5" customHeight="1" x14ac:dyDescent="0.2">
      <c r="A5" s="2238"/>
      <c r="B5" s="2241"/>
      <c r="C5" s="2244"/>
      <c r="D5" s="2247"/>
      <c r="E5" s="31">
        <v>2</v>
      </c>
      <c r="F5" s="31">
        <v>9</v>
      </c>
      <c r="G5" s="32">
        <v>16</v>
      </c>
      <c r="H5" s="33">
        <v>23</v>
      </c>
      <c r="I5" s="34">
        <v>30</v>
      </c>
      <c r="J5" s="35">
        <v>7</v>
      </c>
      <c r="K5" s="32">
        <v>14</v>
      </c>
      <c r="L5" s="32">
        <v>21</v>
      </c>
      <c r="M5" s="34">
        <v>28</v>
      </c>
      <c r="N5" s="36">
        <v>4</v>
      </c>
      <c r="O5" s="37">
        <v>11</v>
      </c>
      <c r="P5" s="32">
        <v>18</v>
      </c>
      <c r="Q5" s="32">
        <v>25</v>
      </c>
      <c r="R5" s="38">
        <v>2</v>
      </c>
      <c r="S5" s="31">
        <v>9</v>
      </c>
      <c r="T5" s="31">
        <v>16</v>
      </c>
      <c r="U5" s="32">
        <v>23</v>
      </c>
      <c r="V5" s="39">
        <v>30</v>
      </c>
      <c r="W5" s="40">
        <v>6</v>
      </c>
      <c r="X5" s="41">
        <v>13</v>
      </c>
      <c r="Y5" s="32">
        <v>20</v>
      </c>
      <c r="Z5" s="34">
        <v>27</v>
      </c>
      <c r="AA5" s="31">
        <v>3</v>
      </c>
      <c r="AB5" s="32">
        <v>10</v>
      </c>
      <c r="AC5" s="32">
        <v>17</v>
      </c>
      <c r="AD5" s="42">
        <v>24</v>
      </c>
      <c r="AE5" s="43">
        <v>3</v>
      </c>
      <c r="AF5" s="44">
        <v>10</v>
      </c>
      <c r="AG5" s="45">
        <v>17</v>
      </c>
      <c r="AH5" s="46">
        <v>24</v>
      </c>
      <c r="AI5" s="46">
        <v>31</v>
      </c>
      <c r="AJ5" s="35">
        <v>7</v>
      </c>
      <c r="AK5" s="32">
        <v>14</v>
      </c>
      <c r="AL5" s="32">
        <v>21</v>
      </c>
      <c r="AM5" s="47">
        <v>28</v>
      </c>
      <c r="AN5" s="36">
        <v>5</v>
      </c>
      <c r="AO5" s="37">
        <v>12</v>
      </c>
      <c r="AP5" s="37">
        <v>19</v>
      </c>
      <c r="AQ5" s="37">
        <v>26</v>
      </c>
      <c r="AR5" s="48">
        <v>2</v>
      </c>
      <c r="AS5" s="49">
        <v>9</v>
      </c>
      <c r="AT5" s="50">
        <v>16</v>
      </c>
      <c r="AU5" s="32">
        <v>23</v>
      </c>
      <c r="AV5" s="45">
        <v>30</v>
      </c>
      <c r="AW5" s="51">
        <v>8</v>
      </c>
      <c r="AX5" s="52">
        <v>15</v>
      </c>
      <c r="AY5" s="53">
        <v>22</v>
      </c>
      <c r="AZ5" s="54">
        <v>29</v>
      </c>
      <c r="BA5" s="55">
        <v>30</v>
      </c>
      <c r="BB5" s="52">
        <v>6</v>
      </c>
      <c r="BC5" s="52">
        <v>13</v>
      </c>
      <c r="BD5" s="52">
        <v>20</v>
      </c>
      <c r="BE5" s="56">
        <v>27</v>
      </c>
      <c r="BF5" s="2206"/>
      <c r="BG5" s="2206"/>
      <c r="BH5" s="2211"/>
      <c r="BI5" s="2216"/>
    </row>
    <row r="6" spans="1:62" ht="15" customHeight="1" x14ac:dyDescent="0.2">
      <c r="A6" s="2238"/>
      <c r="B6" s="2241"/>
      <c r="C6" s="2244"/>
      <c r="D6" s="2247"/>
      <c r="E6" s="57">
        <v>7</v>
      </c>
      <c r="F6" s="57">
        <v>14</v>
      </c>
      <c r="G6" s="58">
        <v>21</v>
      </c>
      <c r="H6" s="59">
        <v>28</v>
      </c>
      <c r="I6" s="60">
        <v>5</v>
      </c>
      <c r="J6" s="61">
        <v>12</v>
      </c>
      <c r="K6" s="58">
        <v>19</v>
      </c>
      <c r="L6" s="58">
        <v>26</v>
      </c>
      <c r="M6" s="60">
        <v>2</v>
      </c>
      <c r="N6" s="62">
        <v>9</v>
      </c>
      <c r="O6" s="63">
        <v>16</v>
      </c>
      <c r="P6" s="58">
        <v>23</v>
      </c>
      <c r="Q6" s="58">
        <v>30</v>
      </c>
      <c r="R6" s="64">
        <v>7</v>
      </c>
      <c r="S6" s="57">
        <v>14</v>
      </c>
      <c r="T6" s="57">
        <v>21</v>
      </c>
      <c r="U6" s="58">
        <v>28</v>
      </c>
      <c r="V6" s="65">
        <v>4</v>
      </c>
      <c r="W6" s="66">
        <v>11</v>
      </c>
      <c r="X6" s="67">
        <v>18</v>
      </c>
      <c r="Y6" s="58">
        <v>25</v>
      </c>
      <c r="Z6" s="60">
        <v>1</v>
      </c>
      <c r="AA6" s="57">
        <v>8</v>
      </c>
      <c r="AB6" s="58">
        <v>15</v>
      </c>
      <c r="AC6" s="58">
        <v>22</v>
      </c>
      <c r="AD6" s="68">
        <v>1</v>
      </c>
      <c r="AE6" s="69">
        <v>8</v>
      </c>
      <c r="AF6" s="70">
        <v>15</v>
      </c>
      <c r="AG6" s="57">
        <v>22</v>
      </c>
      <c r="AH6" s="71">
        <v>29</v>
      </c>
      <c r="AI6" s="71">
        <v>5</v>
      </c>
      <c r="AJ6" s="61">
        <v>12</v>
      </c>
      <c r="AK6" s="58">
        <v>19</v>
      </c>
      <c r="AL6" s="58">
        <v>26</v>
      </c>
      <c r="AM6" s="72">
        <v>3</v>
      </c>
      <c r="AN6" s="73">
        <v>10</v>
      </c>
      <c r="AO6" s="63">
        <v>17</v>
      </c>
      <c r="AP6" s="63">
        <v>24</v>
      </c>
      <c r="AQ6" s="63">
        <v>31</v>
      </c>
      <c r="AR6" s="74">
        <v>7</v>
      </c>
      <c r="AS6" s="75">
        <v>14</v>
      </c>
      <c r="AT6" s="70">
        <v>21</v>
      </c>
      <c r="AU6" s="58">
        <v>28</v>
      </c>
      <c r="AV6" s="57"/>
      <c r="AW6" s="76">
        <v>13</v>
      </c>
      <c r="AX6" s="77">
        <v>20</v>
      </c>
      <c r="AY6" s="78">
        <v>27</v>
      </c>
      <c r="AZ6" s="79">
        <v>3</v>
      </c>
      <c r="BA6" s="80">
        <v>4</v>
      </c>
      <c r="BB6" s="77">
        <v>11</v>
      </c>
      <c r="BC6" s="77">
        <v>18</v>
      </c>
      <c r="BD6" s="77">
        <v>25</v>
      </c>
      <c r="BE6" s="81">
        <v>31</v>
      </c>
      <c r="BF6" s="2206"/>
      <c r="BG6" s="2206"/>
      <c r="BH6" s="2211"/>
      <c r="BI6" s="2216"/>
    </row>
    <row r="7" spans="1:62" ht="15" customHeight="1" x14ac:dyDescent="0.2">
      <c r="A7" s="2238"/>
      <c r="B7" s="2241"/>
      <c r="C7" s="2244"/>
      <c r="D7" s="2247"/>
      <c r="E7" s="1398" t="s">
        <v>34</v>
      </c>
      <c r="F7" s="1399"/>
      <c r="G7" s="1399"/>
      <c r="H7" s="1400"/>
      <c r="I7" s="1401"/>
      <c r="J7" s="1402"/>
      <c r="K7" s="1398"/>
      <c r="L7" s="1399"/>
      <c r="M7" s="1400"/>
      <c r="N7" s="1403"/>
      <c r="O7" s="1399"/>
      <c r="P7" s="1399"/>
      <c r="Q7" s="1401"/>
      <c r="R7" s="1404"/>
      <c r="S7" s="1399"/>
      <c r="T7" s="1399"/>
      <c r="U7" s="1399"/>
      <c r="V7" s="1405"/>
      <c r="W7" s="1406"/>
      <c r="X7" s="1407"/>
      <c r="Y7" s="1408"/>
      <c r="Z7" s="1409"/>
      <c r="AA7" s="1410"/>
      <c r="AB7" s="1399"/>
      <c r="AC7" s="1399"/>
      <c r="AD7" s="1401"/>
      <c r="AE7" s="1403"/>
      <c r="AF7" s="1399"/>
      <c r="AG7" s="1399"/>
      <c r="AH7" s="1400"/>
      <c r="AI7" s="1401"/>
      <c r="AJ7" s="1403"/>
      <c r="AK7" s="1399"/>
      <c r="AL7" s="1399"/>
      <c r="AM7" s="1401"/>
      <c r="AN7" s="1403"/>
      <c r="AO7" s="1399"/>
      <c r="AP7" s="1399"/>
      <c r="AQ7" s="1399"/>
      <c r="AR7" s="1403"/>
      <c r="AS7" s="1399"/>
      <c r="AT7" s="1399"/>
      <c r="AU7" s="1399"/>
      <c r="AV7" s="1404"/>
      <c r="AW7" s="1399"/>
      <c r="AX7" s="1399"/>
      <c r="AY7" s="1399"/>
      <c r="AZ7" s="1401"/>
      <c r="BA7" s="1398"/>
      <c r="BB7" s="96"/>
      <c r="BC7" s="96"/>
      <c r="BD7" s="96"/>
      <c r="BE7" s="97"/>
      <c r="BF7" s="2206"/>
      <c r="BG7" s="2206"/>
      <c r="BH7" s="2211"/>
      <c r="BI7" s="2216"/>
    </row>
    <row r="8" spans="1:62" s="82" customFormat="1" ht="19.5" customHeight="1" x14ac:dyDescent="0.25">
      <c r="A8" s="2239"/>
      <c r="B8" s="2242"/>
      <c r="C8" s="2245"/>
      <c r="D8" s="2248"/>
      <c r="E8" s="1411">
        <v>1</v>
      </c>
      <c r="F8" s="1411">
        <v>2</v>
      </c>
      <c r="G8" s="1411">
        <v>3</v>
      </c>
      <c r="H8" s="1411">
        <v>4</v>
      </c>
      <c r="I8" s="1412">
        <v>5</v>
      </c>
      <c r="J8" s="1413">
        <v>6</v>
      </c>
      <c r="K8" s="1411">
        <v>7</v>
      </c>
      <c r="L8" s="1411">
        <v>8</v>
      </c>
      <c r="M8" s="1412">
        <v>9</v>
      </c>
      <c r="N8" s="1413">
        <v>10</v>
      </c>
      <c r="O8" s="1411">
        <v>11</v>
      </c>
      <c r="P8" s="1411">
        <v>12</v>
      </c>
      <c r="Q8" s="1412">
        <v>13</v>
      </c>
      <c r="R8" s="1413">
        <v>14</v>
      </c>
      <c r="S8" s="1411">
        <v>15</v>
      </c>
      <c r="T8" s="1411">
        <v>16</v>
      </c>
      <c r="U8" s="1411">
        <v>17</v>
      </c>
      <c r="V8" s="1414">
        <v>18</v>
      </c>
      <c r="W8" s="1415">
        <v>19</v>
      </c>
      <c r="X8" s="1416">
        <v>20</v>
      </c>
      <c r="Y8" s="1411">
        <v>21</v>
      </c>
      <c r="Z8" s="1412">
        <v>22</v>
      </c>
      <c r="AA8" s="1413">
        <v>23</v>
      </c>
      <c r="AB8" s="1411">
        <v>24</v>
      </c>
      <c r="AC8" s="1411">
        <v>25</v>
      </c>
      <c r="AD8" s="1412">
        <v>26</v>
      </c>
      <c r="AE8" s="1413">
        <v>27</v>
      </c>
      <c r="AF8" s="1411">
        <v>28</v>
      </c>
      <c r="AG8" s="1411">
        <v>29</v>
      </c>
      <c r="AH8" s="1411">
        <v>30</v>
      </c>
      <c r="AI8" s="1412">
        <v>31</v>
      </c>
      <c r="AJ8" s="1413">
        <v>32</v>
      </c>
      <c r="AK8" s="1411">
        <v>33</v>
      </c>
      <c r="AL8" s="1411">
        <v>34</v>
      </c>
      <c r="AM8" s="1412">
        <v>35</v>
      </c>
      <c r="AN8" s="1413">
        <v>36</v>
      </c>
      <c r="AO8" s="1411">
        <v>37</v>
      </c>
      <c r="AP8" s="1411">
        <v>38</v>
      </c>
      <c r="AQ8" s="1412">
        <v>39</v>
      </c>
      <c r="AR8" s="1413">
        <v>40</v>
      </c>
      <c r="AS8" s="1411">
        <v>41</v>
      </c>
      <c r="AT8" s="1411">
        <v>42</v>
      </c>
      <c r="AU8" s="1411">
        <v>43</v>
      </c>
      <c r="AV8" s="1411">
        <v>44</v>
      </c>
      <c r="AW8" s="1411">
        <v>45</v>
      </c>
      <c r="AX8" s="1411">
        <v>46</v>
      </c>
      <c r="AY8" s="1411">
        <v>47</v>
      </c>
      <c r="AZ8" s="1412">
        <v>48</v>
      </c>
      <c r="BA8" s="1417">
        <v>49</v>
      </c>
      <c r="BB8" s="1411">
        <v>50</v>
      </c>
      <c r="BC8" s="1411">
        <v>51</v>
      </c>
      <c r="BD8" s="1411">
        <v>52</v>
      </c>
      <c r="BE8" s="1418">
        <v>53</v>
      </c>
      <c r="BF8" s="2207"/>
      <c r="BG8" s="2209"/>
      <c r="BH8" s="2212"/>
      <c r="BI8" s="2217"/>
    </row>
    <row r="9" spans="1:62" s="82" customFormat="1" ht="36.4" customHeight="1" x14ac:dyDescent="0.25">
      <c r="A9" s="106"/>
      <c r="B9" s="107" t="s">
        <v>36</v>
      </c>
      <c r="C9" s="108" t="s">
        <v>37</v>
      </c>
      <c r="D9" s="1419"/>
      <c r="E9" s="1420" t="s">
        <v>38</v>
      </c>
      <c r="F9" s="1421"/>
      <c r="G9" s="1421"/>
      <c r="H9" s="1422"/>
      <c r="I9" s="1423"/>
      <c r="J9" s="1424"/>
      <c r="K9" s="1421"/>
      <c r="L9" s="1421"/>
      <c r="M9" s="1423"/>
      <c r="N9" s="1424"/>
      <c r="O9" s="1421"/>
      <c r="P9" s="1421"/>
      <c r="Q9" s="1423"/>
      <c r="R9" s="1424"/>
      <c r="S9" s="1421"/>
      <c r="T9" s="1421"/>
      <c r="U9" s="1421"/>
      <c r="V9" s="1425"/>
      <c r="W9" s="1426"/>
      <c r="X9" s="1427"/>
      <c r="Y9" s="1421"/>
      <c r="Z9" s="1423"/>
      <c r="AA9" s="1424"/>
      <c r="AB9" s="1421"/>
      <c r="AC9" s="1421"/>
      <c r="AD9" s="1423"/>
      <c r="AE9" s="1424"/>
      <c r="AF9" s="1421"/>
      <c r="AG9" s="1421"/>
      <c r="AH9" s="1421"/>
      <c r="AI9" s="1423"/>
      <c r="AJ9" s="1424"/>
      <c r="AK9" s="1421"/>
      <c r="AL9" s="1421"/>
      <c r="AM9" s="1423"/>
      <c r="AN9" s="1424"/>
      <c r="AO9" s="1421"/>
      <c r="AP9" s="1421"/>
      <c r="AQ9" s="1423"/>
      <c r="AR9" s="1424"/>
      <c r="AS9" s="1421"/>
      <c r="AT9" s="1421"/>
      <c r="AU9" s="1421"/>
      <c r="AV9" s="1428"/>
      <c r="AW9" s="1429"/>
      <c r="AX9" s="1429"/>
      <c r="AY9" s="1429"/>
      <c r="AZ9" s="1430"/>
      <c r="BA9" s="1431"/>
      <c r="BB9" s="1429"/>
      <c r="BC9" s="1429"/>
      <c r="BD9" s="1429"/>
      <c r="BE9" s="1432"/>
      <c r="BF9" s="123"/>
      <c r="BG9" s="124"/>
      <c r="BH9" s="125"/>
      <c r="BI9" s="126"/>
    </row>
    <row r="10" spans="1:62" ht="15.75" customHeight="1" x14ac:dyDescent="0.25">
      <c r="A10" s="127" t="s">
        <v>39</v>
      </c>
      <c r="B10" s="1041" t="s">
        <v>40</v>
      </c>
      <c r="C10" s="129" t="s">
        <v>41</v>
      </c>
      <c r="D10" s="1433" t="s">
        <v>42</v>
      </c>
      <c r="E10" s="131">
        <v>2</v>
      </c>
      <c r="F10" s="132">
        <v>2</v>
      </c>
      <c r="G10" s="132"/>
      <c r="H10" s="133"/>
      <c r="I10" s="134">
        <v>2</v>
      </c>
      <c r="J10" s="1434">
        <v>2</v>
      </c>
      <c r="K10" s="132">
        <v>2</v>
      </c>
      <c r="L10" s="1435"/>
      <c r="M10" s="1436">
        <v>2</v>
      </c>
      <c r="N10" s="1437">
        <v>2</v>
      </c>
      <c r="O10" s="1435">
        <v>2</v>
      </c>
      <c r="P10" s="1435"/>
      <c r="Q10" s="1436">
        <v>2</v>
      </c>
      <c r="R10" s="1437">
        <v>2</v>
      </c>
      <c r="S10" s="1435">
        <v>2</v>
      </c>
      <c r="T10" s="1435"/>
      <c r="U10" s="1435">
        <v>2</v>
      </c>
      <c r="V10" s="1438"/>
      <c r="W10" s="1439"/>
      <c r="X10" s="1440">
        <v>2</v>
      </c>
      <c r="Y10" s="1441">
        <v>2</v>
      </c>
      <c r="Z10" s="1442"/>
      <c r="AA10" s="1443">
        <v>2</v>
      </c>
      <c r="AB10" s="1441">
        <v>2</v>
      </c>
      <c r="AC10" s="1441"/>
      <c r="AD10" s="1442">
        <v>2</v>
      </c>
      <c r="AE10" s="1443">
        <v>2</v>
      </c>
      <c r="AF10" s="1441"/>
      <c r="AG10" s="1441">
        <v>2</v>
      </c>
      <c r="AH10" s="1444">
        <v>2</v>
      </c>
      <c r="AI10" s="1445"/>
      <c r="AJ10" s="1446">
        <v>2</v>
      </c>
      <c r="AK10" s="1444">
        <v>2</v>
      </c>
      <c r="AL10" s="1441"/>
      <c r="AM10" s="1445">
        <v>2</v>
      </c>
      <c r="AN10" s="1446">
        <v>2</v>
      </c>
      <c r="AO10" s="1444"/>
      <c r="AP10" s="1444"/>
      <c r="AQ10" s="1447"/>
      <c r="AR10" s="1446"/>
      <c r="AS10" s="1444"/>
      <c r="AT10" s="149"/>
      <c r="AU10" s="1444"/>
      <c r="AV10" s="1448"/>
      <c r="AW10" s="514"/>
      <c r="AX10" s="514"/>
      <c r="AY10" s="514"/>
      <c r="AZ10" s="515"/>
      <c r="BA10" s="513"/>
      <c r="BB10" s="514"/>
      <c r="BC10" s="514"/>
      <c r="BD10" s="514"/>
      <c r="BE10" s="1449"/>
      <c r="BF10" s="1450">
        <f t="shared" ref="BF10:BF19" si="0">SUM(E10:V10)</f>
        <v>24</v>
      </c>
      <c r="BG10" s="1451">
        <f t="shared" ref="BG10:BG32" si="1">SUM(X10:AU10)</f>
        <v>24</v>
      </c>
      <c r="BH10" s="1450">
        <f t="shared" ref="BH10:BH19" si="2">BF10+BG10</f>
        <v>48</v>
      </c>
      <c r="BI10" s="159"/>
      <c r="BJ10" s="160" t="str">
        <f>IF(BH10=72, "+", "-")</f>
        <v>-</v>
      </c>
    </row>
    <row r="11" spans="1:62" ht="16.5" customHeight="1" x14ac:dyDescent="0.25">
      <c r="A11" s="161" t="s">
        <v>43</v>
      </c>
      <c r="B11" s="1043" t="s">
        <v>44</v>
      </c>
      <c r="C11" s="163" t="s">
        <v>45</v>
      </c>
      <c r="D11" s="1452" t="s">
        <v>42</v>
      </c>
      <c r="E11" s="165">
        <v>2</v>
      </c>
      <c r="F11" s="166">
        <v>2</v>
      </c>
      <c r="G11" s="166"/>
      <c r="H11" s="167"/>
      <c r="I11" s="168">
        <v>2</v>
      </c>
      <c r="J11" s="1453">
        <v>4</v>
      </c>
      <c r="K11" s="166">
        <v>2</v>
      </c>
      <c r="L11" s="1454">
        <v>2</v>
      </c>
      <c r="M11" s="1455">
        <v>2</v>
      </c>
      <c r="N11" s="1456">
        <v>2</v>
      </c>
      <c r="O11" s="1454">
        <v>4</v>
      </c>
      <c r="P11" s="1454">
        <v>2</v>
      </c>
      <c r="Q11" s="1455">
        <v>4</v>
      </c>
      <c r="R11" s="1456">
        <v>2</v>
      </c>
      <c r="S11" s="1454">
        <v>2</v>
      </c>
      <c r="T11" s="1454">
        <v>2</v>
      </c>
      <c r="U11" s="1454">
        <v>2</v>
      </c>
      <c r="V11" s="1457"/>
      <c r="W11" s="682"/>
      <c r="X11" s="1458">
        <v>2</v>
      </c>
      <c r="Y11" s="1459">
        <v>4</v>
      </c>
      <c r="Z11" s="1460">
        <v>2</v>
      </c>
      <c r="AA11" s="1461"/>
      <c r="AB11" s="1459">
        <v>2</v>
      </c>
      <c r="AC11" s="1459">
        <v>2</v>
      </c>
      <c r="AD11" s="1460">
        <v>2</v>
      </c>
      <c r="AE11" s="1461"/>
      <c r="AF11" s="1459">
        <v>2</v>
      </c>
      <c r="AG11" s="1459">
        <v>2</v>
      </c>
      <c r="AH11" s="539"/>
      <c r="AI11" s="541">
        <v>2</v>
      </c>
      <c r="AJ11" s="1462"/>
      <c r="AK11" s="539">
        <v>2</v>
      </c>
      <c r="AL11" s="1459">
        <v>2</v>
      </c>
      <c r="AM11" s="541"/>
      <c r="AN11" s="1462">
        <v>2</v>
      </c>
      <c r="AO11" s="539">
        <v>2</v>
      </c>
      <c r="AP11" s="539"/>
      <c r="AQ11" s="1463">
        <v>2</v>
      </c>
      <c r="AR11" s="1462">
        <v>2</v>
      </c>
      <c r="AS11" s="539">
        <v>2</v>
      </c>
      <c r="AT11" s="539">
        <v>2</v>
      </c>
      <c r="AU11" s="183"/>
      <c r="AV11" s="1464"/>
      <c r="AW11" s="1465"/>
      <c r="AX11" s="1465"/>
      <c r="AY11" s="1465"/>
      <c r="AZ11" s="1466"/>
      <c r="BA11" s="1467"/>
      <c r="BB11" s="1465"/>
      <c r="BC11" s="1465"/>
      <c r="BD11" s="1465"/>
      <c r="BE11" s="1468"/>
      <c r="BF11" s="1451">
        <f t="shared" si="0"/>
        <v>36</v>
      </c>
      <c r="BG11" s="1451">
        <f t="shared" si="1"/>
        <v>36</v>
      </c>
      <c r="BH11" s="1451">
        <f t="shared" si="2"/>
        <v>72</v>
      </c>
      <c r="BI11" s="159"/>
      <c r="BJ11" s="160" t="str">
        <f>IF(BH11=108, "+", "-")</f>
        <v>-</v>
      </c>
    </row>
    <row r="12" spans="1:62" ht="15.75" customHeight="1" x14ac:dyDescent="0.25">
      <c r="A12" s="196" t="s">
        <v>39</v>
      </c>
      <c r="B12" s="1044" t="s">
        <v>46</v>
      </c>
      <c r="C12" s="198" t="s">
        <v>47</v>
      </c>
      <c r="D12" s="1469" t="s">
        <v>42</v>
      </c>
      <c r="E12" s="200">
        <v>2</v>
      </c>
      <c r="F12" s="201">
        <v>2</v>
      </c>
      <c r="G12" s="201">
        <v>2</v>
      </c>
      <c r="H12" s="202">
        <v>2</v>
      </c>
      <c r="I12" s="203">
        <v>2</v>
      </c>
      <c r="J12" s="1470">
        <v>2</v>
      </c>
      <c r="K12" s="201">
        <v>2</v>
      </c>
      <c r="L12" s="1471">
        <v>2</v>
      </c>
      <c r="M12" s="1472">
        <v>2</v>
      </c>
      <c r="N12" s="1473">
        <v>2</v>
      </c>
      <c r="O12" s="1471">
        <v>2</v>
      </c>
      <c r="P12" s="1471">
        <v>2</v>
      </c>
      <c r="Q12" s="1472"/>
      <c r="R12" s="1473"/>
      <c r="S12" s="1471"/>
      <c r="T12" s="1471"/>
      <c r="U12" s="1471"/>
      <c r="V12" s="1474"/>
      <c r="W12" s="647"/>
      <c r="X12" s="1329"/>
      <c r="Y12" s="448"/>
      <c r="Z12" s="450">
        <v>2</v>
      </c>
      <c r="AA12" s="1475">
        <v>2</v>
      </c>
      <c r="AB12" s="448"/>
      <c r="AC12" s="448">
        <v>2</v>
      </c>
      <c r="AD12" s="450">
        <v>2</v>
      </c>
      <c r="AE12" s="1475">
        <v>2</v>
      </c>
      <c r="AF12" s="448">
        <v>2</v>
      </c>
      <c r="AG12" s="448"/>
      <c r="AH12" s="448">
        <v>2</v>
      </c>
      <c r="AI12" s="450">
        <v>2</v>
      </c>
      <c r="AJ12" s="1476">
        <v>2</v>
      </c>
      <c r="AK12" s="1477">
        <v>2</v>
      </c>
      <c r="AL12" s="1477"/>
      <c r="AM12" s="1478">
        <v>2</v>
      </c>
      <c r="AN12" s="1476">
        <v>2</v>
      </c>
      <c r="AO12" s="1477"/>
      <c r="AP12" s="1477"/>
      <c r="AQ12" s="1479"/>
      <c r="AR12" s="1475"/>
      <c r="AS12" s="448"/>
      <c r="AT12" s="186"/>
      <c r="AU12" s="186"/>
      <c r="AV12" s="1480"/>
      <c r="AW12" s="1099"/>
      <c r="AX12" s="1099"/>
      <c r="AY12" s="1099"/>
      <c r="AZ12" s="1233"/>
      <c r="BA12" s="1481"/>
      <c r="BB12" s="1099"/>
      <c r="BC12" s="1099"/>
      <c r="BD12" s="1099"/>
      <c r="BE12" s="1234"/>
      <c r="BF12" s="1482">
        <f t="shared" si="0"/>
        <v>24</v>
      </c>
      <c r="BG12" s="1451">
        <f t="shared" si="1"/>
        <v>24</v>
      </c>
      <c r="BH12" s="1482">
        <f t="shared" si="2"/>
        <v>48</v>
      </c>
      <c r="BI12" s="159"/>
      <c r="BJ12" s="160" t="str">
        <f>IF(BH12=72, "+", "-")</f>
        <v>-</v>
      </c>
    </row>
    <row r="13" spans="1:62" ht="17.25" customHeight="1" x14ac:dyDescent="0.25">
      <c r="A13" s="228" t="s">
        <v>48</v>
      </c>
      <c r="B13" s="1045" t="s">
        <v>49</v>
      </c>
      <c r="C13" s="230" t="s">
        <v>50</v>
      </c>
      <c r="D13" s="1483" t="s">
        <v>42</v>
      </c>
      <c r="E13" s="232">
        <v>4</v>
      </c>
      <c r="F13" s="233">
        <v>4</v>
      </c>
      <c r="G13" s="233">
        <v>4</v>
      </c>
      <c r="H13" s="234">
        <v>4</v>
      </c>
      <c r="I13" s="235">
        <v>4</v>
      </c>
      <c r="J13" s="1484">
        <v>4</v>
      </c>
      <c r="K13" s="233">
        <v>4</v>
      </c>
      <c r="L13" s="233">
        <v>4</v>
      </c>
      <c r="M13" s="1485">
        <v>4</v>
      </c>
      <c r="N13" s="1486">
        <v>4</v>
      </c>
      <c r="O13" s="1487">
        <v>4</v>
      </c>
      <c r="P13" s="1487">
        <v>4</v>
      </c>
      <c r="Q13" s="1485">
        <v>4</v>
      </c>
      <c r="R13" s="1486">
        <v>4</v>
      </c>
      <c r="S13" s="1487">
        <v>4</v>
      </c>
      <c r="T13" s="1487">
        <v>4</v>
      </c>
      <c r="U13" s="1487">
        <v>4</v>
      </c>
      <c r="V13" s="1488"/>
      <c r="W13" s="647"/>
      <c r="X13" s="1489">
        <v>4</v>
      </c>
      <c r="Y13" s="1489">
        <v>4</v>
      </c>
      <c r="Z13" s="1490">
        <v>2</v>
      </c>
      <c r="AA13" s="1288">
        <v>4</v>
      </c>
      <c r="AB13" s="1489" t="s">
        <v>236</v>
      </c>
      <c r="AC13" s="1489">
        <v>4</v>
      </c>
      <c r="AD13" s="1490">
        <v>2</v>
      </c>
      <c r="AE13" s="1288">
        <v>4</v>
      </c>
      <c r="AF13" s="1489">
        <v>2</v>
      </c>
      <c r="AG13" s="1489">
        <v>2</v>
      </c>
      <c r="AH13" s="1329">
        <v>2</v>
      </c>
      <c r="AI13" s="1491">
        <v>4</v>
      </c>
      <c r="AJ13" s="1492">
        <v>2</v>
      </c>
      <c r="AK13" s="1329">
        <v>2</v>
      </c>
      <c r="AL13" s="1489">
        <v>2</v>
      </c>
      <c r="AM13" s="1491">
        <v>4</v>
      </c>
      <c r="AN13" s="1492">
        <v>2</v>
      </c>
      <c r="AO13" s="1329">
        <v>4</v>
      </c>
      <c r="AP13" s="1329">
        <v>2</v>
      </c>
      <c r="AQ13" s="1493">
        <v>4</v>
      </c>
      <c r="AR13" s="1492">
        <v>2</v>
      </c>
      <c r="AS13" s="1329">
        <v>2</v>
      </c>
      <c r="AT13" s="1329">
        <v>4</v>
      </c>
      <c r="AU13" s="186">
        <v>4</v>
      </c>
      <c r="AV13" s="1480"/>
      <c r="AW13" s="1099"/>
      <c r="AX13" s="1099"/>
      <c r="AY13" s="1099"/>
      <c r="AZ13" s="1233"/>
      <c r="BA13" s="1481"/>
      <c r="BB13" s="1099"/>
      <c r="BC13" s="1099"/>
      <c r="BD13" s="1099"/>
      <c r="BE13" s="1494"/>
      <c r="BF13" s="1482">
        <f t="shared" si="0"/>
        <v>68</v>
      </c>
      <c r="BG13" s="1451">
        <f t="shared" si="1"/>
        <v>68</v>
      </c>
      <c r="BH13" s="1451">
        <f t="shared" si="2"/>
        <v>136</v>
      </c>
      <c r="BI13" s="159"/>
      <c r="BJ13" s="160" t="str">
        <f>IF(BH13=136, "+", "-")</f>
        <v>+</v>
      </c>
    </row>
    <row r="14" spans="1:62" ht="15.75" customHeight="1" x14ac:dyDescent="0.25">
      <c r="A14" s="196" t="s">
        <v>43</v>
      </c>
      <c r="B14" s="1043" t="s">
        <v>51</v>
      </c>
      <c r="C14" s="198" t="s">
        <v>52</v>
      </c>
      <c r="D14" s="1433" t="s">
        <v>42</v>
      </c>
      <c r="E14" s="165">
        <v>2</v>
      </c>
      <c r="F14" s="166">
        <v>2</v>
      </c>
      <c r="G14" s="166">
        <v>2</v>
      </c>
      <c r="H14" s="167">
        <v>2</v>
      </c>
      <c r="I14" s="168">
        <v>2</v>
      </c>
      <c r="J14" s="1453">
        <v>2</v>
      </c>
      <c r="K14" s="166">
        <v>2</v>
      </c>
      <c r="L14" s="1454">
        <v>2</v>
      </c>
      <c r="M14" s="1455">
        <v>2</v>
      </c>
      <c r="N14" s="1456">
        <v>2</v>
      </c>
      <c r="O14" s="1454">
        <v>2</v>
      </c>
      <c r="P14" s="1454">
        <v>2</v>
      </c>
      <c r="Q14" s="1455">
        <v>2</v>
      </c>
      <c r="R14" s="1456">
        <v>2</v>
      </c>
      <c r="S14" s="1454">
        <v>2</v>
      </c>
      <c r="T14" s="1454">
        <v>4</v>
      </c>
      <c r="U14" s="1454">
        <v>2</v>
      </c>
      <c r="V14" s="1474"/>
      <c r="W14" s="647"/>
      <c r="X14" s="1458">
        <v>2</v>
      </c>
      <c r="Y14" s="1459">
        <v>2</v>
      </c>
      <c r="Z14" s="1460">
        <v>2</v>
      </c>
      <c r="AA14" s="1461"/>
      <c r="AB14" s="1459">
        <v>2</v>
      </c>
      <c r="AC14" s="1459">
        <v>2</v>
      </c>
      <c r="AD14" s="1460">
        <v>2</v>
      </c>
      <c r="AE14" s="1461">
        <v>2</v>
      </c>
      <c r="AF14" s="1459"/>
      <c r="AG14" s="1459">
        <v>2</v>
      </c>
      <c r="AH14" s="539">
        <v>2</v>
      </c>
      <c r="AI14" s="541">
        <v>2</v>
      </c>
      <c r="AJ14" s="1462">
        <v>2</v>
      </c>
      <c r="AK14" s="539"/>
      <c r="AL14" s="1459">
        <v>2</v>
      </c>
      <c r="AM14" s="541">
        <v>2</v>
      </c>
      <c r="AN14" s="1462">
        <v>2</v>
      </c>
      <c r="AO14" s="539"/>
      <c r="AP14" s="539">
        <v>2</v>
      </c>
      <c r="AQ14" s="1463"/>
      <c r="AR14" s="1462">
        <v>2</v>
      </c>
      <c r="AS14" s="539"/>
      <c r="AT14" s="539">
        <v>2</v>
      </c>
      <c r="AU14" s="1495">
        <v>2</v>
      </c>
      <c r="AV14" s="1329"/>
      <c r="AW14" s="1099"/>
      <c r="AX14" s="1099"/>
      <c r="AY14" s="1099"/>
      <c r="AZ14" s="1233"/>
      <c r="BA14" s="1481"/>
      <c r="BB14" s="1099"/>
      <c r="BC14" s="1099"/>
      <c r="BD14" s="1099"/>
      <c r="BE14" s="1234"/>
      <c r="BF14" s="1482">
        <f t="shared" si="0"/>
        <v>36</v>
      </c>
      <c r="BG14" s="1451">
        <f t="shared" si="1"/>
        <v>36</v>
      </c>
      <c r="BH14" s="1451">
        <f t="shared" si="2"/>
        <v>72</v>
      </c>
      <c r="BI14" s="159"/>
      <c r="BJ14" s="160" t="str">
        <f>IF(BH14=72, "+", "-")</f>
        <v>+</v>
      </c>
    </row>
    <row r="15" spans="1:62" ht="27.4" customHeight="1" x14ac:dyDescent="0.25">
      <c r="A15" s="249" t="s">
        <v>53</v>
      </c>
      <c r="B15" s="1043" t="s">
        <v>54</v>
      </c>
      <c r="C15" s="1496" t="s">
        <v>256</v>
      </c>
      <c r="D15" s="1469" t="s">
        <v>42</v>
      </c>
      <c r="E15" s="165">
        <v>2</v>
      </c>
      <c r="F15" s="166">
        <v>2</v>
      </c>
      <c r="G15" s="166">
        <v>2</v>
      </c>
      <c r="H15" s="167">
        <v>2</v>
      </c>
      <c r="I15" s="168">
        <v>2</v>
      </c>
      <c r="J15" s="1453">
        <v>2</v>
      </c>
      <c r="K15" s="166">
        <v>2</v>
      </c>
      <c r="L15" s="1454">
        <v>2</v>
      </c>
      <c r="M15" s="1455">
        <v>2</v>
      </c>
      <c r="N15" s="1456">
        <v>2</v>
      </c>
      <c r="O15" s="1454">
        <v>2</v>
      </c>
      <c r="P15" s="1454">
        <v>2</v>
      </c>
      <c r="Q15" s="1455">
        <v>2</v>
      </c>
      <c r="R15" s="1456">
        <v>2</v>
      </c>
      <c r="S15" s="1454">
        <v>2</v>
      </c>
      <c r="T15" s="1454"/>
      <c r="U15" s="1454">
        <v>2</v>
      </c>
      <c r="V15" s="1474"/>
      <c r="W15" s="647"/>
      <c r="X15" s="1329">
        <v>2</v>
      </c>
      <c r="Y15" s="448">
        <v>2</v>
      </c>
      <c r="Z15" s="450">
        <v>2</v>
      </c>
      <c r="AA15" s="1475">
        <v>2</v>
      </c>
      <c r="AB15" s="448">
        <v>2</v>
      </c>
      <c r="AC15" s="448">
        <v>2</v>
      </c>
      <c r="AD15" s="450"/>
      <c r="AE15" s="1475">
        <v>2</v>
      </c>
      <c r="AF15" s="448">
        <v>2</v>
      </c>
      <c r="AG15" s="448">
        <v>2</v>
      </c>
      <c r="AH15" s="448">
        <v>2</v>
      </c>
      <c r="AI15" s="450"/>
      <c r="AJ15" s="1476">
        <v>2</v>
      </c>
      <c r="AK15" s="1477">
        <v>2</v>
      </c>
      <c r="AL15" s="1477">
        <v>2</v>
      </c>
      <c r="AM15" s="1478">
        <v>2</v>
      </c>
      <c r="AN15" s="1476"/>
      <c r="AO15" s="1477">
        <v>2</v>
      </c>
      <c r="AP15" s="1477">
        <v>2</v>
      </c>
      <c r="AQ15" s="1497">
        <v>2</v>
      </c>
      <c r="AR15" s="1475">
        <v>2</v>
      </c>
      <c r="AS15" s="448"/>
      <c r="AT15" s="1480"/>
      <c r="AU15" s="448"/>
      <c r="AV15" s="448"/>
      <c r="AW15" s="1099"/>
      <c r="AX15" s="1099"/>
      <c r="AY15" s="1099"/>
      <c r="AZ15" s="1233"/>
      <c r="BA15" s="1481"/>
      <c r="BB15" s="1099"/>
      <c r="BC15" s="1099"/>
      <c r="BD15" s="1099"/>
      <c r="BE15" s="1494"/>
      <c r="BF15" s="1482">
        <f t="shared" si="0"/>
        <v>32</v>
      </c>
      <c r="BG15" s="1451">
        <f t="shared" si="1"/>
        <v>36</v>
      </c>
      <c r="BH15" s="1482">
        <f t="shared" si="2"/>
        <v>68</v>
      </c>
      <c r="BI15" s="159"/>
      <c r="BJ15" s="160" t="str">
        <f>IF(BH15=68, "+", "-")</f>
        <v>+</v>
      </c>
    </row>
    <row r="16" spans="1:62" ht="18.75" customHeight="1" x14ac:dyDescent="0.25">
      <c r="A16" s="249" t="s">
        <v>43</v>
      </c>
      <c r="B16" s="1043" t="s">
        <v>56</v>
      </c>
      <c r="C16" s="198" t="s">
        <v>57</v>
      </c>
      <c r="D16" s="1469" t="s">
        <v>42</v>
      </c>
      <c r="E16" s="165">
        <v>2</v>
      </c>
      <c r="F16" s="166">
        <v>2</v>
      </c>
      <c r="G16" s="166">
        <v>4</v>
      </c>
      <c r="H16" s="167">
        <v>2</v>
      </c>
      <c r="I16" s="168">
        <v>2</v>
      </c>
      <c r="J16" s="1453">
        <v>2</v>
      </c>
      <c r="K16" s="166">
        <v>2</v>
      </c>
      <c r="L16" s="1454">
        <v>2</v>
      </c>
      <c r="M16" s="1455">
        <v>2</v>
      </c>
      <c r="N16" s="1456">
        <v>2</v>
      </c>
      <c r="O16" s="1454">
        <v>2</v>
      </c>
      <c r="P16" s="1454">
        <v>2</v>
      </c>
      <c r="Q16" s="1455">
        <v>2</v>
      </c>
      <c r="R16" s="1456">
        <v>2</v>
      </c>
      <c r="S16" s="1454">
        <v>2</v>
      </c>
      <c r="T16" s="1454">
        <v>2</v>
      </c>
      <c r="U16" s="1454">
        <v>2</v>
      </c>
      <c r="V16" s="1474"/>
      <c r="W16" s="647"/>
      <c r="X16" s="1489"/>
      <c r="Y16" s="1477">
        <v>2</v>
      </c>
      <c r="Z16" s="1478">
        <v>2</v>
      </c>
      <c r="AA16" s="1476">
        <v>2</v>
      </c>
      <c r="AB16" s="1477">
        <v>2</v>
      </c>
      <c r="AC16" s="1477">
        <v>2</v>
      </c>
      <c r="AD16" s="1478">
        <v>2</v>
      </c>
      <c r="AE16" s="1476"/>
      <c r="AF16" s="1477">
        <v>2</v>
      </c>
      <c r="AG16" s="1477">
        <v>2</v>
      </c>
      <c r="AH16" s="448"/>
      <c r="AI16" s="450">
        <v>2</v>
      </c>
      <c r="AJ16" s="1475">
        <v>2</v>
      </c>
      <c r="AK16" s="448"/>
      <c r="AL16" s="1477">
        <v>2</v>
      </c>
      <c r="AM16" s="450">
        <v>2</v>
      </c>
      <c r="AN16" s="1475">
        <v>2</v>
      </c>
      <c r="AO16" s="448"/>
      <c r="AP16" s="1329">
        <v>2</v>
      </c>
      <c r="AQ16" s="450">
        <v>2</v>
      </c>
      <c r="AR16" s="216">
        <v>2</v>
      </c>
      <c r="AS16" s="221">
        <v>2</v>
      </c>
      <c r="AT16" s="448">
        <v>2</v>
      </c>
      <c r="AU16" s="448"/>
      <c r="AV16" s="448"/>
      <c r="AW16" s="1498"/>
      <c r="AX16" s="1498"/>
      <c r="AY16" s="1498"/>
      <c r="AZ16" s="1499"/>
      <c r="BA16" s="1500"/>
      <c r="BB16" s="1498"/>
      <c r="BC16" s="1498"/>
      <c r="BD16" s="1498"/>
      <c r="BE16" s="1501"/>
      <c r="BF16" s="1482">
        <f t="shared" si="0"/>
        <v>36</v>
      </c>
      <c r="BG16" s="1451">
        <f t="shared" si="1"/>
        <v>36</v>
      </c>
      <c r="BH16" s="1482">
        <f t="shared" si="2"/>
        <v>72</v>
      </c>
      <c r="BI16" s="159"/>
      <c r="BJ16" s="160" t="str">
        <f>IF(BH16=72, "+", "-")</f>
        <v>+</v>
      </c>
    </row>
    <row r="17" spans="1:62" ht="15.75" customHeight="1" x14ac:dyDescent="0.25">
      <c r="A17" s="249" t="s">
        <v>43</v>
      </c>
      <c r="B17" s="1043" t="s">
        <v>58</v>
      </c>
      <c r="C17" s="198" t="s">
        <v>59</v>
      </c>
      <c r="D17" s="1469" t="s">
        <v>42</v>
      </c>
      <c r="E17" s="165">
        <v>2</v>
      </c>
      <c r="F17" s="166">
        <v>2</v>
      </c>
      <c r="G17" s="166">
        <v>2</v>
      </c>
      <c r="H17" s="167">
        <v>4</v>
      </c>
      <c r="I17" s="168">
        <v>2</v>
      </c>
      <c r="J17" s="1453">
        <v>2</v>
      </c>
      <c r="K17" s="166">
        <v>2</v>
      </c>
      <c r="L17" s="1454">
        <v>2</v>
      </c>
      <c r="M17" s="1455">
        <v>2</v>
      </c>
      <c r="N17" s="1456">
        <v>2</v>
      </c>
      <c r="O17" s="1454">
        <v>2</v>
      </c>
      <c r="P17" s="1454">
        <v>2</v>
      </c>
      <c r="Q17" s="1455">
        <v>2</v>
      </c>
      <c r="R17" s="1456">
        <v>2</v>
      </c>
      <c r="S17" s="1454">
        <v>2</v>
      </c>
      <c r="T17" s="1454">
        <v>2</v>
      </c>
      <c r="U17" s="1487">
        <v>2</v>
      </c>
      <c r="V17" s="1474"/>
      <c r="W17" s="647"/>
      <c r="X17" s="1489">
        <v>2</v>
      </c>
      <c r="Y17" s="1477">
        <v>2</v>
      </c>
      <c r="Z17" s="1478"/>
      <c r="AA17" s="1476"/>
      <c r="AB17" s="1477">
        <v>2</v>
      </c>
      <c r="AC17" s="1477">
        <v>2</v>
      </c>
      <c r="AD17" s="1478">
        <v>2</v>
      </c>
      <c r="AE17" s="1476">
        <v>2</v>
      </c>
      <c r="AF17" s="1477"/>
      <c r="AG17" s="1477">
        <v>2</v>
      </c>
      <c r="AH17" s="448">
        <v>2</v>
      </c>
      <c r="AI17" s="450">
        <v>2</v>
      </c>
      <c r="AJ17" s="1475">
        <v>2</v>
      </c>
      <c r="AK17" s="448">
        <v>2</v>
      </c>
      <c r="AL17" s="1477">
        <v>2</v>
      </c>
      <c r="AM17" s="450"/>
      <c r="AN17" s="1475">
        <v>2</v>
      </c>
      <c r="AO17" s="448">
        <v>2</v>
      </c>
      <c r="AP17" s="1329">
        <v>2</v>
      </c>
      <c r="AQ17" s="450">
        <v>2</v>
      </c>
      <c r="AR17" s="1475">
        <v>2</v>
      </c>
      <c r="AS17" s="448">
        <v>2</v>
      </c>
      <c r="AT17" s="1502"/>
      <c r="AU17" s="448"/>
      <c r="AV17" s="448"/>
      <c r="AW17" s="1498"/>
      <c r="AX17" s="1498"/>
      <c r="AY17" s="1498"/>
      <c r="AZ17" s="1499"/>
      <c r="BA17" s="1500"/>
      <c r="BB17" s="1498"/>
      <c r="BC17" s="1498"/>
      <c r="BD17" s="1498"/>
      <c r="BE17" s="1501"/>
      <c r="BF17" s="1482">
        <f t="shared" si="0"/>
        <v>36</v>
      </c>
      <c r="BG17" s="1451">
        <f t="shared" si="1"/>
        <v>36</v>
      </c>
      <c r="BH17" s="1482">
        <f t="shared" si="2"/>
        <v>72</v>
      </c>
      <c r="BI17" s="159"/>
      <c r="BJ17" s="160" t="str">
        <f>IF(BH17=72, "+", "-")</f>
        <v>+</v>
      </c>
    </row>
    <row r="18" spans="1:62" ht="15.75" customHeight="1" x14ac:dyDescent="0.25">
      <c r="A18" s="249" t="s">
        <v>43</v>
      </c>
      <c r="B18" s="1043" t="s">
        <v>60</v>
      </c>
      <c r="C18" s="198" t="s">
        <v>61</v>
      </c>
      <c r="D18" s="1469"/>
      <c r="E18" s="165">
        <v>2</v>
      </c>
      <c r="F18" s="166">
        <v>2</v>
      </c>
      <c r="G18" s="166">
        <v>2</v>
      </c>
      <c r="H18" s="167">
        <v>2</v>
      </c>
      <c r="I18" s="168">
        <v>4</v>
      </c>
      <c r="J18" s="1453">
        <v>2</v>
      </c>
      <c r="K18" s="166"/>
      <c r="L18" s="1454">
        <v>2</v>
      </c>
      <c r="M18" s="1455">
        <v>2</v>
      </c>
      <c r="N18" s="1456">
        <v>2</v>
      </c>
      <c r="O18" s="1454">
        <v>2</v>
      </c>
      <c r="P18" s="1454">
        <v>2</v>
      </c>
      <c r="Q18" s="1455">
        <v>2</v>
      </c>
      <c r="R18" s="1456">
        <v>2</v>
      </c>
      <c r="S18" s="1454">
        <v>2</v>
      </c>
      <c r="T18" s="1454">
        <v>4</v>
      </c>
      <c r="U18" s="1487">
        <v>2</v>
      </c>
      <c r="V18" s="1474"/>
      <c r="W18" s="647"/>
      <c r="X18" s="1489"/>
      <c r="Y18" s="1477">
        <v>2</v>
      </c>
      <c r="Z18" s="1478">
        <v>2</v>
      </c>
      <c r="AA18" s="1476">
        <v>2</v>
      </c>
      <c r="AB18" s="1477">
        <v>2</v>
      </c>
      <c r="AC18" s="1477">
        <v>2</v>
      </c>
      <c r="AD18" s="1478">
        <v>2</v>
      </c>
      <c r="AE18" s="1476"/>
      <c r="AF18" s="1477">
        <v>2</v>
      </c>
      <c r="AG18" s="1477">
        <v>2</v>
      </c>
      <c r="AH18" s="448">
        <v>2</v>
      </c>
      <c r="AI18" s="450">
        <v>2</v>
      </c>
      <c r="AJ18" s="1475">
        <v>2</v>
      </c>
      <c r="AK18" s="448">
        <v>2</v>
      </c>
      <c r="AL18" s="1477">
        <v>2</v>
      </c>
      <c r="AM18" s="450">
        <v>2</v>
      </c>
      <c r="AN18" s="1475">
        <v>2</v>
      </c>
      <c r="AO18" s="1329">
        <v>2</v>
      </c>
      <c r="AP18" s="186">
        <v>2</v>
      </c>
      <c r="AQ18" s="450"/>
      <c r="AR18" s="1503">
        <v>2</v>
      </c>
      <c r="AS18" s="448"/>
      <c r="AT18" s="448"/>
      <c r="AU18" s="448"/>
      <c r="AV18" s="448"/>
      <c r="AW18" s="1498"/>
      <c r="AX18" s="1498"/>
      <c r="AY18" s="1498"/>
      <c r="AZ18" s="1499"/>
      <c r="BA18" s="1500"/>
      <c r="BB18" s="1498"/>
      <c r="BC18" s="1498"/>
      <c r="BD18" s="1498"/>
      <c r="BE18" s="1501"/>
      <c r="BF18" s="1482">
        <f t="shared" si="0"/>
        <v>36</v>
      </c>
      <c r="BG18" s="1451">
        <f t="shared" si="1"/>
        <v>36</v>
      </c>
      <c r="BH18" s="1482">
        <f t="shared" si="2"/>
        <v>72</v>
      </c>
      <c r="BI18" s="159"/>
      <c r="BJ18" s="160" t="str">
        <f>IF(BH18=72, "+", "-")</f>
        <v>+</v>
      </c>
    </row>
    <row r="19" spans="1:62" ht="15.75" customHeight="1" x14ac:dyDescent="0.25">
      <c r="A19" s="265" t="s">
        <v>43</v>
      </c>
      <c r="B19" s="1048" t="s">
        <v>62</v>
      </c>
      <c r="C19" s="267" t="s">
        <v>63</v>
      </c>
      <c r="D19" s="1504"/>
      <c r="E19" s="1505">
        <v>2</v>
      </c>
      <c r="F19" s="1506">
        <v>4</v>
      </c>
      <c r="G19" s="1506">
        <v>2</v>
      </c>
      <c r="H19" s="1507">
        <v>4</v>
      </c>
      <c r="I19" s="1508">
        <v>2</v>
      </c>
      <c r="J19" s="1509">
        <v>2</v>
      </c>
      <c r="K19" s="1506">
        <v>2</v>
      </c>
      <c r="L19" s="1510">
        <v>2</v>
      </c>
      <c r="M19" s="1511">
        <v>2</v>
      </c>
      <c r="N19" s="1512">
        <v>2</v>
      </c>
      <c r="O19" s="1510">
        <v>2</v>
      </c>
      <c r="P19" s="1510">
        <v>2</v>
      </c>
      <c r="Q19" s="1511">
        <v>2</v>
      </c>
      <c r="R19" s="1512">
        <v>2</v>
      </c>
      <c r="S19" s="1510">
        <v>2</v>
      </c>
      <c r="T19" s="1510">
        <v>2</v>
      </c>
      <c r="U19" s="1513"/>
      <c r="V19" s="1514"/>
      <c r="W19" s="761"/>
      <c r="X19" s="1515">
        <v>4</v>
      </c>
      <c r="Y19" s="1516">
        <v>2</v>
      </c>
      <c r="Z19" s="1517">
        <v>2</v>
      </c>
      <c r="AA19" s="1518">
        <v>2</v>
      </c>
      <c r="AB19" s="1516">
        <v>2</v>
      </c>
      <c r="AC19" s="1516">
        <v>2</v>
      </c>
      <c r="AD19" s="1517">
        <v>2</v>
      </c>
      <c r="AE19" s="1518">
        <v>2</v>
      </c>
      <c r="AF19" s="1516">
        <v>2</v>
      </c>
      <c r="AG19" s="1516">
        <v>2</v>
      </c>
      <c r="AH19" s="461">
        <v>2</v>
      </c>
      <c r="AI19" s="463">
        <v>2</v>
      </c>
      <c r="AJ19" s="1519">
        <v>2</v>
      </c>
      <c r="AK19" s="284">
        <v>2</v>
      </c>
      <c r="AL19" s="1520">
        <v>4</v>
      </c>
      <c r="AM19" s="463">
        <v>2</v>
      </c>
      <c r="AN19" s="1519"/>
      <c r="AO19" s="461"/>
      <c r="AP19" s="461"/>
      <c r="AQ19" s="463"/>
      <c r="AR19" s="1519"/>
      <c r="AS19" s="461"/>
      <c r="AT19" s="461"/>
      <c r="AU19" s="461"/>
      <c r="AV19" s="461"/>
      <c r="AW19" s="1521"/>
      <c r="AX19" s="1521"/>
      <c r="AY19" s="1521"/>
      <c r="AZ19" s="1522"/>
      <c r="BA19" s="1232"/>
      <c r="BB19" s="1521"/>
      <c r="BC19" s="1521"/>
      <c r="BD19" s="1521"/>
      <c r="BE19" s="1523"/>
      <c r="BF19" s="1482">
        <f t="shared" si="0"/>
        <v>36</v>
      </c>
      <c r="BG19" s="1524">
        <f t="shared" si="1"/>
        <v>36</v>
      </c>
      <c r="BH19" s="1482">
        <f t="shared" si="2"/>
        <v>72</v>
      </c>
      <c r="BI19" s="159"/>
      <c r="BJ19" s="160" t="str">
        <f>IF(BH19=72, "+", "-")</f>
        <v>+</v>
      </c>
    </row>
    <row r="20" spans="1:62" ht="41.25" customHeight="1" x14ac:dyDescent="0.25">
      <c r="A20" s="401"/>
      <c r="B20" s="1049" t="s">
        <v>64</v>
      </c>
      <c r="C20" s="637" t="s">
        <v>65</v>
      </c>
      <c r="D20" s="1525"/>
      <c r="E20" s="1050"/>
      <c r="F20" s="1051"/>
      <c r="G20" s="1051"/>
      <c r="H20" s="1052"/>
      <c r="I20" s="1053"/>
      <c r="J20" s="1526"/>
      <c r="K20" s="1051"/>
      <c r="L20" s="1527"/>
      <c r="M20" s="1528"/>
      <c r="N20" s="1529"/>
      <c r="O20" s="1527"/>
      <c r="P20" s="1527"/>
      <c r="Q20" s="1528"/>
      <c r="R20" s="1529"/>
      <c r="S20" s="1527"/>
      <c r="T20" s="1527"/>
      <c r="U20" s="1527"/>
      <c r="V20" s="1530"/>
      <c r="W20" s="664"/>
      <c r="X20" s="1531"/>
      <c r="Y20" s="1532"/>
      <c r="Z20" s="1533"/>
      <c r="AA20" s="1534"/>
      <c r="AB20" s="1532"/>
      <c r="AC20" s="1532"/>
      <c r="AD20" s="1533"/>
      <c r="AE20" s="1534"/>
      <c r="AF20" s="1532"/>
      <c r="AG20" s="1532"/>
      <c r="AH20" s="1535"/>
      <c r="AI20" s="1536"/>
      <c r="AJ20" s="1537"/>
      <c r="AK20" s="1535"/>
      <c r="AL20" s="1532"/>
      <c r="AM20" s="1536"/>
      <c r="AN20" s="1537"/>
      <c r="AO20" s="1535"/>
      <c r="AP20" s="1535"/>
      <c r="AQ20" s="1536"/>
      <c r="AR20" s="1537"/>
      <c r="AS20" s="1535"/>
      <c r="AT20" s="1535"/>
      <c r="AU20" s="1535"/>
      <c r="AV20" s="1535"/>
      <c r="AW20" s="405"/>
      <c r="AX20" s="405"/>
      <c r="AY20" s="405"/>
      <c r="AZ20" s="407"/>
      <c r="BA20" s="404"/>
      <c r="BB20" s="405"/>
      <c r="BC20" s="405"/>
      <c r="BD20" s="405"/>
      <c r="BE20" s="1525"/>
      <c r="BF20" s="1538"/>
      <c r="BG20" s="1538">
        <f t="shared" si="1"/>
        <v>0</v>
      </c>
      <c r="BH20" s="1538"/>
      <c r="BI20" s="159"/>
      <c r="BJ20" s="160"/>
    </row>
    <row r="21" spans="1:62" ht="15.75" customHeight="1" x14ac:dyDescent="0.25">
      <c r="A21" s="323" t="s">
        <v>66</v>
      </c>
      <c r="B21" s="1539" t="s">
        <v>67</v>
      </c>
      <c r="C21" s="325" t="s">
        <v>68</v>
      </c>
      <c r="D21" s="1452"/>
      <c r="E21" s="327">
        <v>4</v>
      </c>
      <c r="F21" s="328">
        <v>6</v>
      </c>
      <c r="G21" s="328">
        <v>6</v>
      </c>
      <c r="H21" s="329">
        <v>4</v>
      </c>
      <c r="I21" s="330">
        <v>6</v>
      </c>
      <c r="J21" s="1540">
        <v>4</v>
      </c>
      <c r="K21" s="328">
        <v>6</v>
      </c>
      <c r="L21" s="1541">
        <v>4</v>
      </c>
      <c r="M21" s="1542">
        <v>6</v>
      </c>
      <c r="N21" s="1543">
        <v>4</v>
      </c>
      <c r="O21" s="1541">
        <v>6</v>
      </c>
      <c r="P21" s="1541">
        <v>4</v>
      </c>
      <c r="Q21" s="1542">
        <v>6</v>
      </c>
      <c r="R21" s="1543">
        <v>4</v>
      </c>
      <c r="S21" s="1541">
        <v>6</v>
      </c>
      <c r="T21" s="1541">
        <v>4</v>
      </c>
      <c r="U21" s="1541">
        <v>6</v>
      </c>
      <c r="V21" s="1457"/>
      <c r="W21" s="682"/>
      <c r="X21" s="1458">
        <v>4</v>
      </c>
      <c r="Y21" s="1544">
        <v>4</v>
      </c>
      <c r="Z21" s="1545">
        <v>4</v>
      </c>
      <c r="AA21" s="1546">
        <v>4</v>
      </c>
      <c r="AB21" s="1544">
        <v>4</v>
      </c>
      <c r="AC21" s="1544">
        <v>4</v>
      </c>
      <c r="AD21" s="1545">
        <v>4</v>
      </c>
      <c r="AE21" s="1546">
        <v>4</v>
      </c>
      <c r="AF21" s="1544">
        <v>4</v>
      </c>
      <c r="AG21" s="1544">
        <v>2</v>
      </c>
      <c r="AH21" s="1547">
        <v>2</v>
      </c>
      <c r="AI21" s="1548">
        <v>2</v>
      </c>
      <c r="AJ21" s="1549">
        <v>4</v>
      </c>
      <c r="AK21" s="1547">
        <v>4</v>
      </c>
      <c r="AL21" s="1544">
        <v>4</v>
      </c>
      <c r="AM21" s="1548">
        <v>4</v>
      </c>
      <c r="AN21" s="1549">
        <v>4</v>
      </c>
      <c r="AO21" s="1547">
        <v>4</v>
      </c>
      <c r="AP21" s="1547">
        <v>6</v>
      </c>
      <c r="AQ21" s="1548">
        <v>6</v>
      </c>
      <c r="AR21" s="1549">
        <v>6</v>
      </c>
      <c r="AS21" s="1547">
        <v>6</v>
      </c>
      <c r="AT21" s="1547">
        <v>6</v>
      </c>
      <c r="AU21" s="1547">
        <v>6</v>
      </c>
      <c r="AV21" s="1550"/>
      <c r="AW21" s="1551"/>
      <c r="AX21" s="1551"/>
      <c r="AY21" s="1551"/>
      <c r="AZ21" s="1552"/>
      <c r="BA21" s="1553"/>
      <c r="BB21" s="1551"/>
      <c r="BC21" s="1551"/>
      <c r="BD21" s="1551"/>
      <c r="BE21" s="1554"/>
      <c r="BF21" s="1482">
        <f>SUM(E21:V21)</f>
        <v>86</v>
      </c>
      <c r="BG21" s="1451">
        <f t="shared" si="1"/>
        <v>102</v>
      </c>
      <c r="BH21" s="1482">
        <f>BF21+BG21</f>
        <v>188</v>
      </c>
      <c r="BI21" s="159"/>
      <c r="BJ21" s="160" t="str">
        <f>IF(BH21=228, "+", "-")</f>
        <v>-</v>
      </c>
    </row>
    <row r="22" spans="1:62" ht="18.75" customHeight="1" x14ac:dyDescent="0.25">
      <c r="A22" s="344" t="s">
        <v>69</v>
      </c>
      <c r="B22" s="1555" t="s">
        <v>70</v>
      </c>
      <c r="C22" s="346" t="s">
        <v>71</v>
      </c>
      <c r="D22" s="1469" t="s">
        <v>42</v>
      </c>
      <c r="E22" s="1556">
        <v>2</v>
      </c>
      <c r="F22" s="1557">
        <v>2</v>
      </c>
      <c r="G22" s="1557">
        <v>2</v>
      </c>
      <c r="H22" s="1558">
        <v>2</v>
      </c>
      <c r="I22" s="1559">
        <v>2</v>
      </c>
      <c r="J22" s="1560">
        <v>2</v>
      </c>
      <c r="K22" s="1557">
        <v>4</v>
      </c>
      <c r="L22" s="1561">
        <v>2</v>
      </c>
      <c r="M22" s="1562">
        <v>2</v>
      </c>
      <c r="N22" s="1563">
        <v>2</v>
      </c>
      <c r="O22" s="1561">
        <v>2</v>
      </c>
      <c r="P22" s="1561">
        <v>4</v>
      </c>
      <c r="Q22" s="1562">
        <v>2</v>
      </c>
      <c r="R22" s="1563">
        <v>4</v>
      </c>
      <c r="S22" s="1561">
        <v>2</v>
      </c>
      <c r="T22" s="1561">
        <v>2</v>
      </c>
      <c r="U22" s="1561">
        <v>4</v>
      </c>
      <c r="V22" s="1474"/>
      <c r="W22" s="647"/>
      <c r="X22" s="1489">
        <v>2</v>
      </c>
      <c r="Y22" s="1564">
        <v>2</v>
      </c>
      <c r="Z22" s="1565">
        <v>2</v>
      </c>
      <c r="AA22" s="1566">
        <v>2</v>
      </c>
      <c r="AB22" s="1564">
        <v>2</v>
      </c>
      <c r="AC22" s="1564">
        <v>2</v>
      </c>
      <c r="AD22" s="1565">
        <v>2</v>
      </c>
      <c r="AE22" s="1566">
        <v>2</v>
      </c>
      <c r="AF22" s="1564">
        <v>2</v>
      </c>
      <c r="AG22" s="1564">
        <v>2</v>
      </c>
      <c r="AH22" s="1567">
        <v>2</v>
      </c>
      <c r="AI22" s="1568">
        <v>2</v>
      </c>
      <c r="AJ22" s="1569">
        <v>2</v>
      </c>
      <c r="AK22" s="1567">
        <v>2</v>
      </c>
      <c r="AL22" s="1564"/>
      <c r="AM22" s="1568">
        <v>2</v>
      </c>
      <c r="AN22" s="1569">
        <v>2</v>
      </c>
      <c r="AO22" s="1567">
        <v>2</v>
      </c>
      <c r="AP22" s="1567">
        <v>2</v>
      </c>
      <c r="AQ22" s="1568">
        <v>4</v>
      </c>
      <c r="AR22" s="1569">
        <v>2</v>
      </c>
      <c r="AS22" s="1567">
        <v>2</v>
      </c>
      <c r="AT22" s="1567"/>
      <c r="AU22" s="1567"/>
      <c r="AV22" s="1329"/>
      <c r="AW22" s="1498"/>
      <c r="AX22" s="1498"/>
      <c r="AY22" s="1498"/>
      <c r="AZ22" s="1499"/>
      <c r="BA22" s="1500"/>
      <c r="BB22" s="1498"/>
      <c r="BC22" s="1498"/>
      <c r="BD22" s="1498"/>
      <c r="BE22" s="1501"/>
      <c r="BF22" s="1482">
        <f>SUM(E22:V22)</f>
        <v>42</v>
      </c>
      <c r="BG22" s="1451">
        <f t="shared" si="1"/>
        <v>44</v>
      </c>
      <c r="BH22" s="1482">
        <f>BF22+BG22</f>
        <v>86</v>
      </c>
      <c r="BI22" s="159"/>
      <c r="BJ22" s="160" t="str">
        <f>IF(BH22=86, "+", "-")</f>
        <v>+</v>
      </c>
    </row>
    <row r="23" spans="1:62" ht="15.75" customHeight="1" x14ac:dyDescent="0.25">
      <c r="A23" s="344" t="s">
        <v>72</v>
      </c>
      <c r="B23" s="1555" t="s">
        <v>73</v>
      </c>
      <c r="C23" s="346" t="s">
        <v>257</v>
      </c>
      <c r="D23" s="1570"/>
      <c r="E23" s="1557">
        <v>4</v>
      </c>
      <c r="F23" s="1557">
        <v>2</v>
      </c>
      <c r="G23" s="1557">
        <v>2</v>
      </c>
      <c r="H23" s="1557">
        <v>2</v>
      </c>
      <c r="I23" s="1557">
        <v>2</v>
      </c>
      <c r="J23" s="1557">
        <v>2</v>
      </c>
      <c r="K23" s="1557">
        <v>2</v>
      </c>
      <c r="L23" s="1561">
        <v>2</v>
      </c>
      <c r="M23" s="1561">
        <v>2</v>
      </c>
      <c r="N23" s="1561">
        <v>2</v>
      </c>
      <c r="O23" s="1561">
        <v>2</v>
      </c>
      <c r="P23" s="1561">
        <v>2</v>
      </c>
      <c r="Q23" s="1561">
        <v>2</v>
      </c>
      <c r="R23" s="1561">
        <v>2</v>
      </c>
      <c r="S23" s="1561">
        <v>4</v>
      </c>
      <c r="T23" s="1561">
        <v>2</v>
      </c>
      <c r="U23" s="1561">
        <v>4</v>
      </c>
      <c r="V23" s="1514"/>
      <c r="W23" s="761"/>
      <c r="X23" s="1489">
        <v>2</v>
      </c>
      <c r="Y23" s="1564">
        <v>4</v>
      </c>
      <c r="Z23" s="1564">
        <v>2</v>
      </c>
      <c r="AA23" s="1564">
        <v>4</v>
      </c>
      <c r="AB23" s="1564">
        <v>2</v>
      </c>
      <c r="AC23" s="1564">
        <v>2</v>
      </c>
      <c r="AD23" s="1564">
        <v>2</v>
      </c>
      <c r="AE23" s="1564">
        <v>2</v>
      </c>
      <c r="AF23" s="1564">
        <v>2</v>
      </c>
      <c r="AG23" s="1564">
        <v>2</v>
      </c>
      <c r="AH23" s="1567">
        <v>2</v>
      </c>
      <c r="AI23" s="1567">
        <v>2</v>
      </c>
      <c r="AJ23" s="1567">
        <v>2</v>
      </c>
      <c r="AK23" s="1567">
        <v>2</v>
      </c>
      <c r="AL23" s="1564">
        <v>2</v>
      </c>
      <c r="AM23" s="1567">
        <v>2</v>
      </c>
      <c r="AN23" s="1567">
        <v>2</v>
      </c>
      <c r="AO23" s="1567">
        <v>2</v>
      </c>
      <c r="AP23" s="1567">
        <v>4</v>
      </c>
      <c r="AQ23" s="1567">
        <v>2</v>
      </c>
      <c r="AR23" s="1567">
        <v>2</v>
      </c>
      <c r="AS23" s="1567">
        <v>4</v>
      </c>
      <c r="AT23" s="1567">
        <v>2</v>
      </c>
      <c r="AU23" s="1567">
        <v>4</v>
      </c>
      <c r="AV23" s="1571"/>
      <c r="AW23" s="1572"/>
      <c r="AX23" s="1572"/>
      <c r="AY23" s="1572"/>
      <c r="AZ23" s="1573"/>
      <c r="BA23" s="1574"/>
      <c r="BB23" s="1572"/>
      <c r="BC23" s="1572"/>
      <c r="BD23" s="1572"/>
      <c r="BE23" s="1575"/>
      <c r="BF23" s="1524">
        <f>SUM(E23:V23)</f>
        <v>40</v>
      </c>
      <c r="BG23" s="1524">
        <f t="shared" si="1"/>
        <v>58</v>
      </c>
      <c r="BH23" s="1524">
        <f>BF23+BG23</f>
        <v>98</v>
      </c>
      <c r="BI23" s="159"/>
      <c r="BJ23" s="160" t="str">
        <f>IF(BH23=98, "+", "-")</f>
        <v>+</v>
      </c>
    </row>
    <row r="24" spans="1:62" ht="15.75" customHeight="1" x14ac:dyDescent="0.25">
      <c r="A24" s="1576" t="s">
        <v>75</v>
      </c>
      <c r="B24" s="1577" t="s">
        <v>76</v>
      </c>
      <c r="C24" s="1578" t="s">
        <v>77</v>
      </c>
      <c r="D24" s="1483"/>
      <c r="E24" s="1579"/>
      <c r="F24" s="1580"/>
      <c r="G24" s="1580"/>
      <c r="H24" s="1581"/>
      <c r="I24" s="1582"/>
      <c r="J24" s="1583"/>
      <c r="K24" s="1580"/>
      <c r="L24" s="1584"/>
      <c r="M24" s="1585"/>
      <c r="N24" s="1586"/>
      <c r="O24" s="1584"/>
      <c r="P24" s="1584"/>
      <c r="Q24" s="1585"/>
      <c r="R24" s="1586"/>
      <c r="S24" s="1584"/>
      <c r="T24" s="1584"/>
      <c r="U24" s="1584"/>
      <c r="V24" s="1587"/>
      <c r="W24" s="1588"/>
      <c r="X24" s="1589"/>
      <c r="Y24" s="1589"/>
      <c r="Z24" s="1351"/>
      <c r="AA24" s="1590">
        <v>2</v>
      </c>
      <c r="AB24" s="1350">
        <v>2</v>
      </c>
      <c r="AC24" s="1350"/>
      <c r="AD24" s="1351">
        <v>2</v>
      </c>
      <c r="AE24" s="1590">
        <v>2</v>
      </c>
      <c r="AF24" s="1350">
        <v>2</v>
      </c>
      <c r="AG24" s="1350">
        <v>2</v>
      </c>
      <c r="AH24" s="1353">
        <v>2</v>
      </c>
      <c r="AI24" s="1354">
        <v>2</v>
      </c>
      <c r="AJ24" s="1591"/>
      <c r="AK24" s="1353">
        <v>2</v>
      </c>
      <c r="AL24" s="1350">
        <v>2</v>
      </c>
      <c r="AM24" s="1354"/>
      <c r="AN24" s="1591">
        <v>2</v>
      </c>
      <c r="AO24" s="1353">
        <v>2</v>
      </c>
      <c r="AP24" s="1353">
        <v>2</v>
      </c>
      <c r="AQ24" s="1354"/>
      <c r="AR24" s="1591">
        <v>2</v>
      </c>
      <c r="AS24" s="1353">
        <v>2</v>
      </c>
      <c r="AT24" s="1353">
        <v>2</v>
      </c>
      <c r="AU24" s="1354"/>
      <c r="AV24" s="1592"/>
      <c r="AW24" s="1572"/>
      <c r="AX24" s="1572"/>
      <c r="AY24" s="1572"/>
      <c r="AZ24" s="1573"/>
      <c r="BA24" s="1574"/>
      <c r="BB24" s="1572"/>
      <c r="BC24" s="1572"/>
      <c r="BD24" s="1572"/>
      <c r="BE24" s="1575"/>
      <c r="BF24" s="1524">
        <f>SUM(E24:V24)</f>
        <v>0</v>
      </c>
      <c r="BG24" s="1524">
        <f t="shared" si="1"/>
        <v>32</v>
      </c>
      <c r="BH24" s="1524">
        <f>BF24+BG24</f>
        <v>32</v>
      </c>
      <c r="BI24" s="159"/>
      <c r="BJ24" s="160"/>
    </row>
    <row r="25" spans="1:62" ht="41.25" customHeight="1" x14ac:dyDescent="0.25">
      <c r="A25" s="401"/>
      <c r="B25" s="1049" t="s">
        <v>78</v>
      </c>
      <c r="C25" s="637" t="s">
        <v>79</v>
      </c>
      <c r="D25" s="1593"/>
      <c r="E25" s="1050"/>
      <c r="F25" s="1051"/>
      <c r="G25" s="1051"/>
      <c r="H25" s="1052"/>
      <c r="I25" s="1053"/>
      <c r="J25" s="1526"/>
      <c r="K25" s="1051"/>
      <c r="L25" s="1527"/>
      <c r="M25" s="1528"/>
      <c r="N25" s="1529"/>
      <c r="O25" s="1527"/>
      <c r="P25" s="1527"/>
      <c r="Q25" s="1528"/>
      <c r="R25" s="1529"/>
      <c r="S25" s="1527"/>
      <c r="T25" s="1527"/>
      <c r="U25" s="1527"/>
      <c r="V25" s="1530"/>
      <c r="W25" s="664"/>
      <c r="X25" s="1531"/>
      <c r="Y25" s="1532"/>
      <c r="Z25" s="1533"/>
      <c r="AA25" s="1534"/>
      <c r="AB25" s="1532"/>
      <c r="AC25" s="1532"/>
      <c r="AD25" s="1533"/>
      <c r="AE25" s="1534"/>
      <c r="AF25" s="1532"/>
      <c r="AG25" s="1532"/>
      <c r="AH25" s="1535"/>
      <c r="AI25" s="1536"/>
      <c r="AJ25" s="1537"/>
      <c r="AK25" s="1535"/>
      <c r="AL25" s="1532"/>
      <c r="AM25" s="1536"/>
      <c r="AN25" s="1537"/>
      <c r="AO25" s="1535"/>
      <c r="AP25" s="1535"/>
      <c r="AQ25" s="1594"/>
      <c r="AR25" s="1537"/>
      <c r="AS25" s="1535"/>
      <c r="AT25" s="1535"/>
      <c r="AU25" s="1535"/>
      <c r="AV25" s="1535"/>
      <c r="AW25" s="405"/>
      <c r="AX25" s="405"/>
      <c r="AY25" s="405"/>
      <c r="AZ25" s="407"/>
      <c r="BA25" s="404"/>
      <c r="BB25" s="405"/>
      <c r="BC25" s="405"/>
      <c r="BD25" s="405"/>
      <c r="BE25" s="1525"/>
      <c r="BF25" s="1538"/>
      <c r="BG25" s="1538">
        <f t="shared" si="1"/>
        <v>0</v>
      </c>
      <c r="BH25" s="1538"/>
      <c r="BI25" s="159"/>
      <c r="BJ25" s="160"/>
    </row>
    <row r="26" spans="1:62" ht="18.95" customHeight="1" x14ac:dyDescent="0.25">
      <c r="A26" s="382" t="s">
        <v>80</v>
      </c>
      <c r="B26" s="1595" t="s">
        <v>78</v>
      </c>
      <c r="C26" s="163" t="s">
        <v>186</v>
      </c>
      <c r="D26" s="1469"/>
      <c r="E26" s="1596"/>
      <c r="F26" s="1597"/>
      <c r="G26" s="1597">
        <v>2</v>
      </c>
      <c r="H26" s="1598"/>
      <c r="I26" s="1599">
        <v>2</v>
      </c>
      <c r="J26" s="1600"/>
      <c r="K26" s="1601">
        <v>2</v>
      </c>
      <c r="L26" s="1602">
        <v>2</v>
      </c>
      <c r="M26" s="1603">
        <v>2</v>
      </c>
      <c r="N26" s="1604"/>
      <c r="O26" s="1602">
        <v>2</v>
      </c>
      <c r="P26" s="1602"/>
      <c r="Q26" s="1603">
        <v>2</v>
      </c>
      <c r="R26" s="1604"/>
      <c r="S26" s="1602">
        <v>2</v>
      </c>
      <c r="T26" s="1602"/>
      <c r="U26" s="1602">
        <v>2</v>
      </c>
      <c r="V26" s="1587"/>
      <c r="W26" s="1588"/>
      <c r="X26" s="1605"/>
      <c r="Y26" s="1606"/>
      <c r="Z26" s="1607"/>
      <c r="AA26" s="1608"/>
      <c r="AB26" s="1609"/>
      <c r="AC26" s="1609">
        <v>2</v>
      </c>
      <c r="AD26" s="1607"/>
      <c r="AE26" s="1608">
        <v>2</v>
      </c>
      <c r="AF26" s="1609"/>
      <c r="AG26" s="1609">
        <v>2</v>
      </c>
      <c r="AH26" s="1610"/>
      <c r="AI26" s="1611">
        <v>2</v>
      </c>
      <c r="AJ26" s="1612"/>
      <c r="AK26" s="1610">
        <v>2</v>
      </c>
      <c r="AL26" s="1609"/>
      <c r="AM26" s="1611">
        <v>2</v>
      </c>
      <c r="AN26" s="1612"/>
      <c r="AO26" s="1610">
        <v>2</v>
      </c>
      <c r="AP26" s="1610"/>
      <c r="AQ26" s="1611">
        <v>2</v>
      </c>
      <c r="AR26" s="1613"/>
      <c r="AS26" s="1610">
        <v>2</v>
      </c>
      <c r="AT26" s="1614"/>
      <c r="AU26" s="1615"/>
      <c r="AV26" s="1616"/>
      <c r="AW26" s="1551"/>
      <c r="AX26" s="1551"/>
      <c r="AY26" s="1551"/>
      <c r="AZ26" s="1552"/>
      <c r="BA26" s="1553"/>
      <c r="BB26" s="1551"/>
      <c r="BC26" s="1551"/>
      <c r="BD26" s="1551"/>
      <c r="BE26" s="1554"/>
      <c r="BF26" s="1617">
        <f>SUM(E26:V26)</f>
        <v>18</v>
      </c>
      <c r="BG26" s="1524">
        <f t="shared" si="1"/>
        <v>18</v>
      </c>
      <c r="BH26" s="1617">
        <f t="shared" ref="BH26:BH32" si="3">BF26+BG26</f>
        <v>36</v>
      </c>
      <c r="BI26" s="159"/>
      <c r="BJ26" s="160" t="str">
        <f>IF(BH26=36, "+", "-")</f>
        <v>+</v>
      </c>
    </row>
    <row r="27" spans="1:62" ht="32.25" customHeight="1" x14ac:dyDescent="0.2">
      <c r="A27" s="1618"/>
      <c r="B27" s="1619" t="s">
        <v>187</v>
      </c>
      <c r="C27" s="1620" t="s">
        <v>188</v>
      </c>
      <c r="D27" s="1525"/>
      <c r="E27" s="404"/>
      <c r="F27" s="405"/>
      <c r="G27" s="405"/>
      <c r="H27" s="406"/>
      <c r="I27" s="407"/>
      <c r="J27" s="1088"/>
      <c r="K27" s="405"/>
      <c r="L27" s="1089"/>
      <c r="M27" s="1621"/>
      <c r="N27" s="1622"/>
      <c r="O27" s="1089"/>
      <c r="P27" s="1089"/>
      <c r="Q27" s="1621"/>
      <c r="R27" s="1623"/>
      <c r="S27" s="1089"/>
      <c r="T27" s="1089"/>
      <c r="U27" s="1089"/>
      <c r="V27" s="1624"/>
      <c r="W27" s="664"/>
      <c r="X27" s="1625"/>
      <c r="Y27" s="1089"/>
      <c r="Z27" s="1621"/>
      <c r="AA27" s="1622"/>
      <c r="AB27" s="1089"/>
      <c r="AC27" s="1089"/>
      <c r="AD27" s="1621"/>
      <c r="AE27" s="1622"/>
      <c r="AF27" s="1089"/>
      <c r="AG27" s="1089"/>
      <c r="AH27" s="405"/>
      <c r="AI27" s="407"/>
      <c r="AJ27" s="1088"/>
      <c r="AK27" s="405"/>
      <c r="AL27" s="1089"/>
      <c r="AM27" s="407"/>
      <c r="AN27" s="1088"/>
      <c r="AO27" s="405"/>
      <c r="AP27" s="405"/>
      <c r="AQ27" s="1626"/>
      <c r="AR27" s="1627"/>
      <c r="AS27" s="1628"/>
      <c r="AT27" s="1628"/>
      <c r="AU27" s="1628"/>
      <c r="AV27" s="1629"/>
      <c r="AW27" s="1628"/>
      <c r="AX27" s="1628"/>
      <c r="AY27" s="1628"/>
      <c r="AZ27" s="1630"/>
      <c r="BA27" s="1631"/>
      <c r="BB27" s="1628"/>
      <c r="BC27" s="1628"/>
      <c r="BD27" s="1628"/>
      <c r="BE27" s="1632"/>
      <c r="BF27" s="1633">
        <f>SUM(E27:V27)</f>
        <v>0</v>
      </c>
      <c r="BG27" s="1538">
        <f t="shared" si="1"/>
        <v>0</v>
      </c>
      <c r="BH27" s="1634">
        <f t="shared" si="3"/>
        <v>0</v>
      </c>
      <c r="BI27" s="434"/>
      <c r="BJ27" s="160"/>
    </row>
    <row r="28" spans="1:62" ht="17.25" customHeight="1" x14ac:dyDescent="0.25">
      <c r="A28" s="1635" t="s">
        <v>80</v>
      </c>
      <c r="B28" s="1636" t="s">
        <v>258</v>
      </c>
      <c r="C28" s="1637" t="s">
        <v>259</v>
      </c>
      <c r="D28" s="1433"/>
      <c r="E28" s="131"/>
      <c r="F28" s="132">
        <v>2</v>
      </c>
      <c r="G28" s="132"/>
      <c r="H28" s="133">
        <v>2</v>
      </c>
      <c r="I28" s="134"/>
      <c r="J28" s="1434">
        <v>2</v>
      </c>
      <c r="K28" s="132"/>
      <c r="L28" s="1435">
        <v>2</v>
      </c>
      <c r="M28" s="1436"/>
      <c r="N28" s="1437">
        <v>2</v>
      </c>
      <c r="O28" s="1435"/>
      <c r="P28" s="1435">
        <v>2</v>
      </c>
      <c r="Q28" s="1436"/>
      <c r="R28" s="1473">
        <v>2</v>
      </c>
      <c r="S28" s="1471"/>
      <c r="T28" s="1471">
        <v>2</v>
      </c>
      <c r="U28" s="1638">
        <v>2</v>
      </c>
      <c r="V28" s="1639"/>
      <c r="W28" s="682"/>
      <c r="X28" s="176">
        <v>2</v>
      </c>
      <c r="Y28" s="177"/>
      <c r="Z28" s="178">
        <v>2</v>
      </c>
      <c r="AA28" s="452"/>
      <c r="AB28" s="257">
        <v>2</v>
      </c>
      <c r="AC28" s="257"/>
      <c r="AD28" s="451">
        <v>2</v>
      </c>
      <c r="AE28" s="452"/>
      <c r="AF28" s="257">
        <v>2</v>
      </c>
      <c r="AG28" s="257"/>
      <c r="AH28" s="212">
        <v>2</v>
      </c>
      <c r="AI28" s="213"/>
      <c r="AJ28" s="214">
        <v>2</v>
      </c>
      <c r="AK28" s="212"/>
      <c r="AL28" s="212">
        <v>2</v>
      </c>
      <c r="AM28" s="213"/>
      <c r="AN28" s="214">
        <v>2</v>
      </c>
      <c r="AO28" s="212"/>
      <c r="AP28" s="212"/>
      <c r="AQ28" s="1640"/>
      <c r="AR28" s="214"/>
      <c r="AS28" s="543"/>
      <c r="AT28" s="543"/>
      <c r="AU28" s="543"/>
      <c r="AV28" s="1641"/>
      <c r="AW28" s="1099"/>
      <c r="AX28" s="1099"/>
      <c r="AY28" s="1099"/>
      <c r="AZ28" s="1233"/>
      <c r="BA28" s="1481"/>
      <c r="BB28" s="1099"/>
      <c r="BC28" s="1099"/>
      <c r="BD28" s="1099"/>
      <c r="BE28" s="1234"/>
      <c r="BF28" s="1482">
        <f>SUM(E28:V28)</f>
        <v>18</v>
      </c>
      <c r="BG28" s="1451">
        <f t="shared" si="1"/>
        <v>18</v>
      </c>
      <c r="BH28" s="1451">
        <f t="shared" si="3"/>
        <v>36</v>
      </c>
      <c r="BI28" s="159"/>
      <c r="BJ28" s="160" t="str">
        <f>IF(BH28=36, "+", "-")</f>
        <v>+</v>
      </c>
    </row>
    <row r="29" spans="1:62" ht="26.25" customHeight="1" x14ac:dyDescent="0.25">
      <c r="A29" s="1642" t="s">
        <v>87</v>
      </c>
      <c r="B29" s="1636" t="s">
        <v>189</v>
      </c>
      <c r="C29" s="1637" t="s">
        <v>190</v>
      </c>
      <c r="D29" s="1469"/>
      <c r="E29" s="447"/>
      <c r="F29" s="448"/>
      <c r="G29" s="448"/>
      <c r="H29" s="449"/>
      <c r="I29" s="450"/>
      <c r="J29" s="1475"/>
      <c r="K29" s="448"/>
      <c r="L29" s="448"/>
      <c r="M29" s="1478"/>
      <c r="N29" s="1476"/>
      <c r="O29" s="1477"/>
      <c r="P29" s="1477"/>
      <c r="Q29" s="1478"/>
      <c r="R29" s="1476"/>
      <c r="S29" s="1477"/>
      <c r="T29" s="1477"/>
      <c r="U29" s="1477"/>
      <c r="V29" s="1643"/>
      <c r="W29" s="647"/>
      <c r="X29" s="242">
        <v>2</v>
      </c>
      <c r="Y29" s="257">
        <v>2</v>
      </c>
      <c r="Z29" s="451">
        <v>2</v>
      </c>
      <c r="AA29" s="452">
        <v>2</v>
      </c>
      <c r="AB29" s="257">
        <v>2</v>
      </c>
      <c r="AC29" s="257"/>
      <c r="AD29" s="451">
        <v>2</v>
      </c>
      <c r="AE29" s="452"/>
      <c r="AF29" s="257">
        <v>2</v>
      </c>
      <c r="AG29" s="257"/>
      <c r="AH29" s="212">
        <v>2</v>
      </c>
      <c r="AI29" s="213"/>
      <c r="AJ29" s="214">
        <v>2</v>
      </c>
      <c r="AK29" s="212"/>
      <c r="AL29" s="257">
        <v>2</v>
      </c>
      <c r="AM29" s="213"/>
      <c r="AN29" s="214">
        <v>2</v>
      </c>
      <c r="AO29" s="212">
        <v>2</v>
      </c>
      <c r="AP29" s="212">
        <v>2</v>
      </c>
      <c r="AQ29" s="1640">
        <v>2</v>
      </c>
      <c r="AR29" s="1078">
        <v>2</v>
      </c>
      <c r="AS29" s="212">
        <v>2</v>
      </c>
      <c r="AT29" s="211">
        <v>2</v>
      </c>
      <c r="AU29" s="211">
        <v>2</v>
      </c>
      <c r="AV29" s="1480"/>
      <c r="AW29" s="1099"/>
      <c r="AX29" s="1099"/>
      <c r="AY29" s="1099"/>
      <c r="AZ29" s="1233"/>
      <c r="BA29" s="1481"/>
      <c r="BB29" s="1099"/>
      <c r="BC29" s="1099"/>
      <c r="BD29" s="1099"/>
      <c r="BE29" s="1494"/>
      <c r="BF29" s="1482">
        <f>SUM(E29:U29)</f>
        <v>0</v>
      </c>
      <c r="BG29" s="1451">
        <f t="shared" si="1"/>
        <v>36</v>
      </c>
      <c r="BH29" s="1482">
        <f t="shared" si="3"/>
        <v>36</v>
      </c>
      <c r="BI29" s="159"/>
      <c r="BJ29" s="160" t="str">
        <f>IF(BH29=36, "+", "-")</f>
        <v>+</v>
      </c>
    </row>
    <row r="30" spans="1:62" ht="20.85" customHeight="1" x14ac:dyDescent="0.25">
      <c r="A30" s="1644" t="s">
        <v>87</v>
      </c>
      <c r="B30" s="1645" t="s">
        <v>191</v>
      </c>
      <c r="C30" s="1646" t="s">
        <v>192</v>
      </c>
      <c r="D30" s="1504"/>
      <c r="E30" s="460"/>
      <c r="F30" s="461"/>
      <c r="G30" s="461"/>
      <c r="H30" s="462"/>
      <c r="I30" s="463"/>
      <c r="J30" s="1519"/>
      <c r="K30" s="461"/>
      <c r="L30" s="1516"/>
      <c r="M30" s="1517"/>
      <c r="N30" s="1518"/>
      <c r="O30" s="1516"/>
      <c r="P30" s="1516"/>
      <c r="Q30" s="1517"/>
      <c r="R30" s="1518"/>
      <c r="S30" s="1516"/>
      <c r="T30" s="1516"/>
      <c r="U30" s="1516"/>
      <c r="V30" s="1647"/>
      <c r="W30" s="761"/>
      <c r="X30" s="280">
        <v>2</v>
      </c>
      <c r="Y30" s="468"/>
      <c r="Z30" s="466">
        <v>2</v>
      </c>
      <c r="AA30" s="467">
        <v>2</v>
      </c>
      <c r="AB30" s="468">
        <v>2</v>
      </c>
      <c r="AC30" s="468"/>
      <c r="AD30" s="466">
        <v>2</v>
      </c>
      <c r="AE30" s="467"/>
      <c r="AF30" s="468">
        <v>2</v>
      </c>
      <c r="AG30" s="468">
        <v>2</v>
      </c>
      <c r="AH30" s="465">
        <v>2</v>
      </c>
      <c r="AI30" s="1648"/>
      <c r="AJ30" s="464">
        <v>2</v>
      </c>
      <c r="AK30" s="465"/>
      <c r="AL30" s="468">
        <v>2</v>
      </c>
      <c r="AM30" s="1648">
        <v>2</v>
      </c>
      <c r="AN30" s="464">
        <v>2</v>
      </c>
      <c r="AO30" s="465"/>
      <c r="AP30" s="465">
        <v>2</v>
      </c>
      <c r="AQ30" s="1649"/>
      <c r="AR30" s="1650">
        <v>2</v>
      </c>
      <c r="AS30" s="1651">
        <v>2</v>
      </c>
      <c r="AT30" s="1652">
        <v>4</v>
      </c>
      <c r="AU30" s="1652">
        <v>2</v>
      </c>
      <c r="AV30" s="1592"/>
      <c r="AW30" s="1521"/>
      <c r="AX30" s="1521"/>
      <c r="AY30" s="1521"/>
      <c r="AZ30" s="1522"/>
      <c r="BA30" s="1232"/>
      <c r="BB30" s="1521"/>
      <c r="BC30" s="1521"/>
      <c r="BD30" s="1521"/>
      <c r="BE30" s="1523"/>
      <c r="BF30" s="1653">
        <f>SUM(E30:U30)</f>
        <v>0</v>
      </c>
      <c r="BG30" s="1524">
        <f t="shared" si="1"/>
        <v>36</v>
      </c>
      <c r="BH30" s="1653">
        <f t="shared" si="3"/>
        <v>36</v>
      </c>
      <c r="BI30" s="159"/>
      <c r="BJ30" s="160" t="str">
        <f>IF(BH30=36, "+", "-")</f>
        <v>+</v>
      </c>
    </row>
    <row r="31" spans="1:62" ht="32.25" customHeight="1" x14ac:dyDescent="0.2">
      <c r="A31" s="1618"/>
      <c r="B31" s="1619" t="s">
        <v>82</v>
      </c>
      <c r="C31" s="1620" t="s">
        <v>83</v>
      </c>
      <c r="D31" s="1525"/>
      <c r="E31" s="404"/>
      <c r="F31" s="405"/>
      <c r="G31" s="405"/>
      <c r="H31" s="406"/>
      <c r="I31" s="407"/>
      <c r="J31" s="1088"/>
      <c r="K31" s="405"/>
      <c r="L31" s="1089"/>
      <c r="M31" s="1621"/>
      <c r="N31" s="1622"/>
      <c r="O31" s="1089"/>
      <c r="P31" s="1089"/>
      <c r="Q31" s="1621"/>
      <c r="R31" s="1623"/>
      <c r="S31" s="1089"/>
      <c r="T31" s="1089"/>
      <c r="U31" s="1089"/>
      <c r="V31" s="1624"/>
      <c r="W31" s="664"/>
      <c r="X31" s="1199"/>
      <c r="Y31" s="410"/>
      <c r="Z31" s="411"/>
      <c r="AA31" s="412"/>
      <c r="AB31" s="410"/>
      <c r="AC31" s="410"/>
      <c r="AD31" s="411"/>
      <c r="AE31" s="412"/>
      <c r="AF31" s="410"/>
      <c r="AG31" s="410"/>
      <c r="AH31" s="409"/>
      <c r="AI31" s="668"/>
      <c r="AJ31" s="408"/>
      <c r="AK31" s="409"/>
      <c r="AL31" s="410"/>
      <c r="AM31" s="668"/>
      <c r="AN31" s="408"/>
      <c r="AO31" s="409"/>
      <c r="AP31" s="409"/>
      <c r="AQ31" s="1654"/>
      <c r="AR31" s="1075"/>
      <c r="AS31" s="427"/>
      <c r="AT31" s="427"/>
      <c r="AU31" s="427"/>
      <c r="AV31" s="1629"/>
      <c r="AW31" s="1628"/>
      <c r="AX31" s="1628"/>
      <c r="AY31" s="1628"/>
      <c r="AZ31" s="1630"/>
      <c r="BA31" s="1631"/>
      <c r="BB31" s="1628"/>
      <c r="BC31" s="1628"/>
      <c r="BD31" s="1628"/>
      <c r="BE31" s="1632"/>
      <c r="BF31" s="1633">
        <f>SUM(E31:V31)</f>
        <v>0</v>
      </c>
      <c r="BG31" s="1538">
        <f t="shared" si="1"/>
        <v>0</v>
      </c>
      <c r="BH31" s="1634">
        <f t="shared" si="3"/>
        <v>0</v>
      </c>
      <c r="BI31" s="434"/>
      <c r="BJ31" s="160"/>
    </row>
    <row r="32" spans="1:62" ht="19.5" customHeight="1" x14ac:dyDescent="0.25">
      <c r="A32" s="1635" t="s">
        <v>80</v>
      </c>
      <c r="B32" s="1636" t="s">
        <v>85</v>
      </c>
      <c r="C32" s="1637" t="s">
        <v>260</v>
      </c>
      <c r="D32" s="1433"/>
      <c r="E32" s="447">
        <v>2</v>
      </c>
      <c r="F32" s="448"/>
      <c r="G32" s="448">
        <v>2</v>
      </c>
      <c r="H32" s="449">
        <v>2</v>
      </c>
      <c r="I32" s="450"/>
      <c r="J32" s="1475">
        <v>2</v>
      </c>
      <c r="K32" s="448"/>
      <c r="L32" s="1477">
        <v>2</v>
      </c>
      <c r="M32" s="1478"/>
      <c r="N32" s="1476">
        <v>2</v>
      </c>
      <c r="O32" s="1477"/>
      <c r="P32" s="1477">
        <v>2</v>
      </c>
      <c r="Q32" s="1478"/>
      <c r="R32" s="1461">
        <v>2</v>
      </c>
      <c r="S32" s="1459"/>
      <c r="T32" s="1459">
        <v>2</v>
      </c>
      <c r="U32" s="1459"/>
      <c r="V32" s="1655"/>
      <c r="W32" s="682"/>
      <c r="X32" s="176">
        <v>2</v>
      </c>
      <c r="Y32" s="177"/>
      <c r="Z32" s="178">
        <v>2</v>
      </c>
      <c r="AA32" s="452">
        <v>2</v>
      </c>
      <c r="AB32" s="257"/>
      <c r="AC32" s="257">
        <v>2</v>
      </c>
      <c r="AD32" s="451"/>
      <c r="AE32" s="452">
        <v>2</v>
      </c>
      <c r="AF32" s="257">
        <v>2</v>
      </c>
      <c r="AG32" s="257"/>
      <c r="AH32" s="212">
        <v>2</v>
      </c>
      <c r="AI32" s="213">
        <v>2</v>
      </c>
      <c r="AJ32" s="214"/>
      <c r="AK32" s="212">
        <v>2</v>
      </c>
      <c r="AL32" s="257"/>
      <c r="AM32" s="213"/>
      <c r="AN32" s="214"/>
      <c r="AO32" s="212"/>
      <c r="AP32" s="212"/>
      <c r="AQ32" s="1640"/>
      <c r="AR32" s="1082"/>
      <c r="AS32" s="1083"/>
      <c r="AT32" s="1656"/>
      <c r="AU32" s="1657"/>
      <c r="AV32" s="1658"/>
      <c r="AW32" s="1099"/>
      <c r="AX32" s="1099"/>
      <c r="AY32" s="1099"/>
      <c r="AZ32" s="1233"/>
      <c r="BA32" s="1481"/>
      <c r="BB32" s="1099"/>
      <c r="BC32" s="1099"/>
      <c r="BD32" s="1099"/>
      <c r="BE32" s="1234"/>
      <c r="BF32" s="1482">
        <f>SUM(E32:V32)</f>
        <v>18</v>
      </c>
      <c r="BG32" s="1451">
        <f t="shared" si="1"/>
        <v>18</v>
      </c>
      <c r="BH32" s="1451">
        <f t="shared" si="3"/>
        <v>36</v>
      </c>
      <c r="BI32" s="159"/>
      <c r="BJ32" s="160" t="str">
        <f>IF(BH32=36, "+", "-")</f>
        <v>+</v>
      </c>
    </row>
    <row r="33" spans="1:62" ht="27.75" customHeight="1" x14ac:dyDescent="0.2">
      <c r="A33" s="1618"/>
      <c r="B33" s="884" t="s">
        <v>126</v>
      </c>
      <c r="C33" s="480" t="s">
        <v>91</v>
      </c>
      <c r="D33" s="1525"/>
      <c r="E33" s="404"/>
      <c r="F33" s="405"/>
      <c r="G33" s="405"/>
      <c r="H33" s="406"/>
      <c r="I33" s="407"/>
      <c r="J33" s="1088"/>
      <c r="K33" s="405"/>
      <c r="L33" s="1089"/>
      <c r="M33" s="1621"/>
      <c r="N33" s="1622"/>
      <c r="O33" s="1089"/>
      <c r="P33" s="1089"/>
      <c r="Q33" s="1621"/>
      <c r="R33" s="1623"/>
      <c r="S33" s="1089"/>
      <c r="T33" s="1089"/>
      <c r="U33" s="1089"/>
      <c r="V33" s="1624"/>
      <c r="W33" s="664"/>
      <c r="X33" s="1199"/>
      <c r="Y33" s="410"/>
      <c r="Z33" s="411"/>
      <c r="AA33" s="412"/>
      <c r="AB33" s="410"/>
      <c r="AC33" s="410"/>
      <c r="AD33" s="411"/>
      <c r="AE33" s="412"/>
      <c r="AF33" s="410"/>
      <c r="AG33" s="410"/>
      <c r="AH33" s="409"/>
      <c r="AI33" s="668"/>
      <c r="AJ33" s="408"/>
      <c r="AK33" s="409"/>
      <c r="AL33" s="410"/>
      <c r="AM33" s="668"/>
      <c r="AN33" s="408"/>
      <c r="AO33" s="409"/>
      <c r="AP33" s="409"/>
      <c r="AQ33" s="1654"/>
      <c r="AR33" s="1075"/>
      <c r="AS33" s="427"/>
      <c r="AT33" s="427"/>
      <c r="AU33" s="427"/>
      <c r="AV33" s="1629"/>
      <c r="AW33" s="1628"/>
      <c r="AX33" s="1628"/>
      <c r="AY33" s="1628"/>
      <c r="AZ33" s="1630"/>
      <c r="BA33" s="1631"/>
      <c r="BB33" s="1628"/>
      <c r="BC33" s="1628"/>
      <c r="BD33" s="1628"/>
      <c r="BE33" s="1632"/>
      <c r="BF33" s="1659"/>
      <c r="BG33" s="1660"/>
      <c r="BH33" s="1660"/>
      <c r="BI33" s="434"/>
      <c r="BJ33" s="160"/>
    </row>
    <row r="34" spans="1:62" ht="72.400000000000006" customHeight="1" x14ac:dyDescent="0.2">
      <c r="A34" s="1661"/>
      <c r="B34" s="1662" t="s">
        <v>127</v>
      </c>
      <c r="C34" s="1663" t="s">
        <v>261</v>
      </c>
      <c r="D34" s="1664"/>
      <c r="E34" s="1665"/>
      <c r="F34" s="1666"/>
      <c r="G34" s="1666"/>
      <c r="H34" s="1666"/>
      <c r="I34" s="1667"/>
      <c r="J34" s="1668"/>
      <c r="K34" s="1666"/>
      <c r="L34" s="1669"/>
      <c r="M34" s="1670"/>
      <c r="N34" s="1671"/>
      <c r="O34" s="1669"/>
      <c r="P34" s="1669"/>
      <c r="Q34" s="1670"/>
      <c r="R34" s="1671"/>
      <c r="S34" s="1669"/>
      <c r="T34" s="1669"/>
      <c r="U34" s="1669"/>
      <c r="V34" s="937"/>
      <c r="W34" s="912"/>
      <c r="X34" s="1172"/>
      <c r="Y34" s="1172"/>
      <c r="Z34" s="1672"/>
      <c r="AA34" s="1673"/>
      <c r="AB34" s="1172"/>
      <c r="AC34" s="1172"/>
      <c r="AD34" s="1672"/>
      <c r="AE34" s="1673"/>
      <c r="AF34" s="1172"/>
      <c r="AG34" s="1172"/>
      <c r="AH34" s="1171"/>
      <c r="AI34" s="1674"/>
      <c r="AJ34" s="1675"/>
      <c r="AK34" s="1171"/>
      <c r="AL34" s="1172"/>
      <c r="AM34" s="1674"/>
      <c r="AN34" s="1675"/>
      <c r="AO34" s="1171"/>
      <c r="AP34" s="1171"/>
      <c r="AQ34" s="1674"/>
      <c r="AR34" s="1675"/>
      <c r="AS34" s="1171"/>
      <c r="AT34" s="1171"/>
      <c r="AU34" s="1171"/>
      <c r="AV34" s="1676"/>
      <c r="AW34" s="1677"/>
      <c r="AX34" s="1677"/>
      <c r="AY34" s="1677"/>
      <c r="AZ34" s="1678"/>
      <c r="BA34" s="1679"/>
      <c r="BB34" s="1677"/>
      <c r="BC34" s="1677"/>
      <c r="BD34" s="1677"/>
      <c r="BE34" s="1680"/>
      <c r="BF34" s="1659"/>
      <c r="BG34" s="1660"/>
      <c r="BH34" s="1660"/>
      <c r="BI34" s="434"/>
      <c r="BJ34" s="160"/>
    </row>
    <row r="35" spans="1:62" ht="91.15" customHeight="1" x14ac:dyDescent="0.25">
      <c r="A35" s="1642" t="s">
        <v>108</v>
      </c>
      <c r="B35" s="718" t="s">
        <v>94</v>
      </c>
      <c r="C35" s="198" t="s">
        <v>262</v>
      </c>
      <c r="D35" s="1681"/>
      <c r="E35" s="448"/>
      <c r="F35" s="448"/>
      <c r="G35" s="448"/>
      <c r="H35" s="448"/>
      <c r="I35" s="448"/>
      <c r="J35" s="448"/>
      <c r="K35" s="448"/>
      <c r="L35" s="1477"/>
      <c r="M35" s="1477"/>
      <c r="N35" s="1477"/>
      <c r="O35" s="1477"/>
      <c r="P35" s="1477"/>
      <c r="Q35" s="1477"/>
      <c r="R35" s="1477"/>
      <c r="S35" s="1477"/>
      <c r="T35" s="1477"/>
      <c r="U35" s="1477"/>
      <c r="V35" s="1682"/>
      <c r="W35" s="1683"/>
      <c r="X35" s="242">
        <v>2</v>
      </c>
      <c r="Y35" s="257">
        <v>2</v>
      </c>
      <c r="Z35" s="257">
        <v>2</v>
      </c>
      <c r="AA35" s="257"/>
      <c r="AB35" s="257">
        <v>2</v>
      </c>
      <c r="AC35" s="257">
        <v>2</v>
      </c>
      <c r="AD35" s="257"/>
      <c r="AE35" s="257">
        <v>2</v>
      </c>
      <c r="AF35" s="257"/>
      <c r="AG35" s="257">
        <v>2</v>
      </c>
      <c r="AH35" s="212"/>
      <c r="AI35" s="212">
        <v>2</v>
      </c>
      <c r="AJ35" s="212"/>
      <c r="AK35" s="212">
        <v>2</v>
      </c>
      <c r="AL35" s="257"/>
      <c r="AM35" s="212">
        <v>2</v>
      </c>
      <c r="AN35" s="212"/>
      <c r="AO35" s="212">
        <v>2</v>
      </c>
      <c r="AP35" s="212"/>
      <c r="AQ35" s="212">
        <v>2</v>
      </c>
      <c r="AR35" s="212"/>
      <c r="AS35" s="212"/>
      <c r="AT35" s="211"/>
      <c r="AU35" s="211"/>
      <c r="AV35" s="1329"/>
      <c r="AW35" s="1099"/>
      <c r="AX35" s="1099"/>
      <c r="AY35" s="1099"/>
      <c r="AZ35" s="1099"/>
      <c r="BA35" s="1099"/>
      <c r="BB35" s="1099"/>
      <c r="BC35" s="1099"/>
      <c r="BD35" s="1099"/>
      <c r="BE35" s="1100"/>
      <c r="BF35" s="1482">
        <f>SUM(E35:V35)</f>
        <v>0</v>
      </c>
      <c r="BG35" s="1451">
        <f>SUM(X35:AU35)</f>
        <v>24</v>
      </c>
      <c r="BH35" s="1451">
        <f>BF35+BG35</f>
        <v>24</v>
      </c>
      <c r="BI35" s="434"/>
      <c r="BJ35" s="160"/>
    </row>
    <row r="36" spans="1:62" ht="22.7" customHeight="1" x14ac:dyDescent="0.2">
      <c r="A36" s="1661"/>
      <c r="B36" s="1662" t="s">
        <v>263</v>
      </c>
      <c r="C36" s="1663" t="s">
        <v>264</v>
      </c>
      <c r="D36" s="1664"/>
      <c r="E36" s="1665"/>
      <c r="F36" s="1666"/>
      <c r="G36" s="1666"/>
      <c r="H36" s="1666"/>
      <c r="I36" s="1667"/>
      <c r="J36" s="1668"/>
      <c r="K36" s="1666"/>
      <c r="L36" s="1669"/>
      <c r="M36" s="1670"/>
      <c r="N36" s="1671"/>
      <c r="O36" s="1669"/>
      <c r="P36" s="1669"/>
      <c r="Q36" s="1670"/>
      <c r="R36" s="1671"/>
      <c r="S36" s="1669"/>
      <c r="T36" s="1669"/>
      <c r="U36" s="1669"/>
      <c r="V36" s="937"/>
      <c r="W36" s="912"/>
      <c r="X36" s="1172"/>
      <c r="Y36" s="1172"/>
      <c r="Z36" s="1672"/>
      <c r="AA36" s="1673"/>
      <c r="AB36" s="1172"/>
      <c r="AC36" s="1172"/>
      <c r="AD36" s="1672"/>
      <c r="AE36" s="1673"/>
      <c r="AF36" s="1172"/>
      <c r="AG36" s="1172"/>
      <c r="AH36" s="1171"/>
      <c r="AI36" s="1674"/>
      <c r="AJ36" s="1675"/>
      <c r="AK36" s="1171"/>
      <c r="AL36" s="1172"/>
      <c r="AM36" s="1674"/>
      <c r="AN36" s="1675"/>
      <c r="AO36" s="1171"/>
      <c r="AP36" s="1171"/>
      <c r="AQ36" s="1674"/>
      <c r="AR36" s="1675"/>
      <c r="AS36" s="1171"/>
      <c r="AT36" s="1171"/>
      <c r="AU36" s="1171"/>
      <c r="AV36" s="1676"/>
      <c r="AW36" s="1677"/>
      <c r="AX36" s="1677"/>
      <c r="AY36" s="1677"/>
      <c r="AZ36" s="1678"/>
      <c r="BA36" s="1679"/>
      <c r="BB36" s="1677"/>
      <c r="BC36" s="1677"/>
      <c r="BD36" s="1677"/>
      <c r="BE36" s="1680"/>
      <c r="BF36" s="1659"/>
      <c r="BG36" s="1660"/>
      <c r="BH36" s="1660"/>
      <c r="BI36" s="434"/>
      <c r="BJ36" s="160"/>
    </row>
    <row r="37" spans="1:62" ht="33" customHeight="1" x14ac:dyDescent="0.25">
      <c r="A37" s="1642" t="s">
        <v>265</v>
      </c>
      <c r="B37" s="718" t="s">
        <v>266</v>
      </c>
      <c r="C37" s="198" t="s">
        <v>267</v>
      </c>
      <c r="D37" s="1681"/>
      <c r="E37" s="448">
        <v>2</v>
      </c>
      <c r="F37" s="448" t="s">
        <v>236</v>
      </c>
      <c r="G37" s="448">
        <v>2</v>
      </c>
      <c r="H37" s="448">
        <v>2</v>
      </c>
      <c r="I37" s="448"/>
      <c r="J37" s="1684"/>
      <c r="K37" s="448">
        <v>2</v>
      </c>
      <c r="L37" s="1477">
        <v>2</v>
      </c>
      <c r="M37" s="1477">
        <v>2</v>
      </c>
      <c r="N37" s="1477">
        <v>2</v>
      </c>
      <c r="O37" s="1477"/>
      <c r="P37" s="1477">
        <v>2</v>
      </c>
      <c r="Q37" s="1477">
        <v>2</v>
      </c>
      <c r="R37" s="1477">
        <v>2</v>
      </c>
      <c r="S37" s="1477">
        <v>2</v>
      </c>
      <c r="T37" s="1477">
        <v>4</v>
      </c>
      <c r="U37" s="1477"/>
      <c r="V37" s="1682"/>
      <c r="W37" s="1683"/>
      <c r="X37" s="242"/>
      <c r="Y37" s="257"/>
      <c r="Z37" s="257">
        <v>2</v>
      </c>
      <c r="AA37" s="257"/>
      <c r="AB37" s="257">
        <v>2</v>
      </c>
      <c r="AC37" s="257"/>
      <c r="AD37" s="257">
        <v>2</v>
      </c>
      <c r="AE37" s="257"/>
      <c r="AF37" s="257">
        <v>2</v>
      </c>
      <c r="AG37" s="257"/>
      <c r="AH37" s="212">
        <v>2</v>
      </c>
      <c r="AI37" s="212"/>
      <c r="AJ37" s="212">
        <v>2</v>
      </c>
      <c r="AK37" s="212"/>
      <c r="AL37" s="257">
        <v>2</v>
      </c>
      <c r="AM37" s="212"/>
      <c r="AN37" s="212">
        <v>2</v>
      </c>
      <c r="AO37" s="212">
        <v>4</v>
      </c>
      <c r="AP37" s="212">
        <v>2</v>
      </c>
      <c r="AQ37" s="212">
        <v>2</v>
      </c>
      <c r="AR37" s="212">
        <v>2</v>
      </c>
      <c r="AS37" s="212">
        <v>4</v>
      </c>
      <c r="AT37" s="211">
        <v>4</v>
      </c>
      <c r="AU37" s="211"/>
      <c r="AV37" s="1329"/>
      <c r="AW37" s="1099"/>
      <c r="AX37" s="1099"/>
      <c r="AY37" s="1099"/>
      <c r="AZ37" s="1099"/>
      <c r="BA37" s="1099"/>
      <c r="BB37" s="1099"/>
      <c r="BC37" s="1099"/>
      <c r="BD37" s="1099"/>
      <c r="BE37" s="1100"/>
      <c r="BF37" s="1482">
        <f>SUM(E37:V37)</f>
        <v>26</v>
      </c>
      <c r="BG37" s="1451">
        <f>SUM(X37:AU37)</f>
        <v>34</v>
      </c>
      <c r="BH37" s="1451">
        <f>BF37+BG37</f>
        <v>60</v>
      </c>
      <c r="BI37" s="434"/>
      <c r="BJ37" s="160"/>
    </row>
    <row r="38" spans="1:62" ht="49.5" customHeight="1" x14ac:dyDescent="0.25">
      <c r="A38" s="1642" t="s">
        <v>108</v>
      </c>
      <c r="B38" s="718" t="s">
        <v>268</v>
      </c>
      <c r="C38" s="198" t="s">
        <v>247</v>
      </c>
      <c r="D38" s="1681"/>
      <c r="E38" s="448"/>
      <c r="F38" s="448"/>
      <c r="G38" s="448"/>
      <c r="H38" s="448"/>
      <c r="I38" s="448"/>
      <c r="J38" s="448"/>
      <c r="K38" s="448"/>
      <c r="L38" s="1477"/>
      <c r="M38" s="1477"/>
      <c r="N38" s="1477"/>
      <c r="O38" s="1477"/>
      <c r="P38" s="1477"/>
      <c r="Q38" s="1477"/>
      <c r="R38" s="1477"/>
      <c r="S38" s="1477"/>
      <c r="T38" s="1477"/>
      <c r="U38" s="1477"/>
      <c r="V38" s="1682"/>
      <c r="W38" s="1683"/>
      <c r="X38" s="242"/>
      <c r="Y38" s="257"/>
      <c r="Z38" s="257"/>
      <c r="AA38" s="257">
        <v>2</v>
      </c>
      <c r="AB38" s="257"/>
      <c r="AC38" s="257">
        <v>2</v>
      </c>
      <c r="AD38" s="257"/>
      <c r="AE38" s="257">
        <v>2</v>
      </c>
      <c r="AF38" s="257"/>
      <c r="AG38" s="257">
        <v>2</v>
      </c>
      <c r="AH38" s="212"/>
      <c r="AI38" s="212">
        <v>2</v>
      </c>
      <c r="AJ38" s="212"/>
      <c r="AK38" s="212">
        <v>2</v>
      </c>
      <c r="AL38" s="257"/>
      <c r="AM38" s="212">
        <v>2</v>
      </c>
      <c r="AN38" s="212"/>
      <c r="AO38" s="212">
        <v>2</v>
      </c>
      <c r="AP38" s="212">
        <v>2</v>
      </c>
      <c r="AQ38" s="212">
        <v>2</v>
      </c>
      <c r="AR38" s="212"/>
      <c r="AS38" s="212">
        <v>2</v>
      </c>
      <c r="AT38" s="211">
        <v>2</v>
      </c>
      <c r="AU38" s="211"/>
      <c r="AV38" s="1329"/>
      <c r="AW38" s="1099"/>
      <c r="AX38" s="1099"/>
      <c r="AY38" s="1099"/>
      <c r="AZ38" s="1099"/>
      <c r="BA38" s="1099"/>
      <c r="BB38" s="1099"/>
      <c r="BC38" s="1099"/>
      <c r="BD38" s="1099"/>
      <c r="BE38" s="1100"/>
      <c r="BF38" s="1482">
        <f>SUM(E38:V38)</f>
        <v>0</v>
      </c>
      <c r="BG38" s="1451">
        <f>SUM(X38:AU38)</f>
        <v>24</v>
      </c>
      <c r="BH38" s="1451">
        <f>BF38+BG38</f>
        <v>24</v>
      </c>
      <c r="BI38" s="434"/>
      <c r="BJ38" s="160"/>
    </row>
    <row r="39" spans="1:62" ht="27.75" customHeight="1" x14ac:dyDescent="0.25">
      <c r="A39" s="1642" t="s">
        <v>87</v>
      </c>
      <c r="B39" s="718" t="s">
        <v>269</v>
      </c>
      <c r="C39" s="720" t="s">
        <v>98</v>
      </c>
      <c r="D39" s="1681"/>
      <c r="E39" s="448"/>
      <c r="F39" s="448"/>
      <c r="G39" s="448"/>
      <c r="H39" s="448"/>
      <c r="I39" s="448"/>
      <c r="J39" s="448"/>
      <c r="K39" s="448"/>
      <c r="L39" s="1477"/>
      <c r="M39" s="1477"/>
      <c r="N39" s="1477"/>
      <c r="O39" s="1477"/>
      <c r="P39" s="1477"/>
      <c r="Q39" s="1477"/>
      <c r="R39" s="1477"/>
      <c r="S39" s="1477"/>
      <c r="T39" s="1477"/>
      <c r="U39" s="1477"/>
      <c r="V39" s="1682"/>
      <c r="W39" s="1683"/>
      <c r="X39" s="242"/>
      <c r="Y39" s="257"/>
      <c r="Z39" s="257"/>
      <c r="AA39" s="257"/>
      <c r="AB39" s="257"/>
      <c r="AC39" s="257"/>
      <c r="AD39" s="257"/>
      <c r="AE39" s="257">
        <v>2</v>
      </c>
      <c r="AF39" s="257">
        <v>2</v>
      </c>
      <c r="AG39" s="257">
        <v>2</v>
      </c>
      <c r="AH39" s="212">
        <v>2</v>
      </c>
      <c r="AI39" s="212">
        <v>2</v>
      </c>
      <c r="AJ39" s="212">
        <v>2</v>
      </c>
      <c r="AK39" s="212">
        <v>2</v>
      </c>
      <c r="AL39" s="257">
        <v>2</v>
      </c>
      <c r="AM39" s="212">
        <v>2</v>
      </c>
      <c r="AN39" s="212">
        <v>2</v>
      </c>
      <c r="AO39" s="212">
        <v>2</v>
      </c>
      <c r="AP39" s="212">
        <v>2</v>
      </c>
      <c r="AQ39" s="212">
        <v>2</v>
      </c>
      <c r="AR39" s="212">
        <v>4</v>
      </c>
      <c r="AS39" s="212">
        <v>2</v>
      </c>
      <c r="AT39" s="211">
        <v>4</v>
      </c>
      <c r="AU39" s="211"/>
      <c r="AV39" s="1329"/>
      <c r="AW39" s="1099"/>
      <c r="AX39" s="1099"/>
      <c r="AY39" s="1099"/>
      <c r="AZ39" s="1099"/>
      <c r="BA39" s="1099"/>
      <c r="BB39" s="1099"/>
      <c r="BC39" s="1099"/>
      <c r="BD39" s="1099"/>
      <c r="BE39" s="1100"/>
      <c r="BF39" s="1482">
        <f>SUM(E39:V39)</f>
        <v>0</v>
      </c>
      <c r="BG39" s="1451">
        <f>SUM(X39:AU39)</f>
        <v>36</v>
      </c>
      <c r="BH39" s="1451">
        <f>BF39+BG39</f>
        <v>36</v>
      </c>
      <c r="BI39" s="434"/>
      <c r="BJ39" s="160"/>
    </row>
    <row r="40" spans="1:62" s="16" customFormat="1" ht="32.25" customHeight="1" x14ac:dyDescent="0.25">
      <c r="A40" s="1685"/>
      <c r="B40" s="2249" t="s">
        <v>114</v>
      </c>
      <c r="C40" s="2250"/>
      <c r="D40" s="2251"/>
      <c r="E40" s="1686">
        <f t="shared" ref="E40:U40" si="4">SUM(E10:E39)</f>
        <v>36</v>
      </c>
      <c r="F40" s="1686">
        <f t="shared" si="4"/>
        <v>36</v>
      </c>
      <c r="G40" s="1686">
        <f t="shared" si="4"/>
        <v>36</v>
      </c>
      <c r="H40" s="1686">
        <f t="shared" si="4"/>
        <v>36</v>
      </c>
      <c r="I40" s="1686">
        <f t="shared" si="4"/>
        <v>36</v>
      </c>
      <c r="J40" s="1686">
        <f t="shared" si="4"/>
        <v>36</v>
      </c>
      <c r="K40" s="1686">
        <f t="shared" si="4"/>
        <v>36</v>
      </c>
      <c r="L40" s="1686">
        <f t="shared" si="4"/>
        <v>36</v>
      </c>
      <c r="M40" s="1686">
        <f t="shared" si="4"/>
        <v>36</v>
      </c>
      <c r="N40" s="1686">
        <f t="shared" si="4"/>
        <v>36</v>
      </c>
      <c r="O40" s="1686">
        <f t="shared" si="4"/>
        <v>36</v>
      </c>
      <c r="P40" s="1686">
        <f t="shared" si="4"/>
        <v>36</v>
      </c>
      <c r="Q40" s="1686">
        <f t="shared" si="4"/>
        <v>36</v>
      </c>
      <c r="R40" s="1686">
        <f t="shared" si="4"/>
        <v>36</v>
      </c>
      <c r="S40" s="1686">
        <f t="shared" si="4"/>
        <v>36</v>
      </c>
      <c r="T40" s="1686">
        <f t="shared" si="4"/>
        <v>36</v>
      </c>
      <c r="U40" s="1686">
        <f t="shared" si="4"/>
        <v>36</v>
      </c>
      <c r="V40" s="1687">
        <f>SUM(V10:V32)</f>
        <v>0</v>
      </c>
      <c r="W40" s="1688"/>
      <c r="X40" s="1689">
        <f t="shared" ref="X40:AU40" si="5">SUM(X10:X39)</f>
        <v>36</v>
      </c>
      <c r="Y40" s="1689">
        <f t="shared" si="5"/>
        <v>36</v>
      </c>
      <c r="Z40" s="1689">
        <f t="shared" si="5"/>
        <v>36</v>
      </c>
      <c r="AA40" s="1689">
        <f t="shared" si="5"/>
        <v>36</v>
      </c>
      <c r="AB40" s="1689">
        <f t="shared" si="5"/>
        <v>36</v>
      </c>
      <c r="AC40" s="1689">
        <f t="shared" si="5"/>
        <v>36</v>
      </c>
      <c r="AD40" s="1689">
        <f t="shared" si="5"/>
        <v>36</v>
      </c>
      <c r="AE40" s="1689">
        <f t="shared" si="5"/>
        <v>36</v>
      </c>
      <c r="AF40" s="1689">
        <f t="shared" si="5"/>
        <v>36</v>
      </c>
      <c r="AG40" s="1689">
        <f t="shared" si="5"/>
        <v>36</v>
      </c>
      <c r="AH40" s="1689">
        <f t="shared" si="5"/>
        <v>36</v>
      </c>
      <c r="AI40" s="1689">
        <f t="shared" si="5"/>
        <v>36</v>
      </c>
      <c r="AJ40" s="1689">
        <f t="shared" si="5"/>
        <v>36</v>
      </c>
      <c r="AK40" s="1689">
        <f t="shared" si="5"/>
        <v>36</v>
      </c>
      <c r="AL40" s="1689">
        <f t="shared" si="5"/>
        <v>36</v>
      </c>
      <c r="AM40" s="1689">
        <f t="shared" si="5"/>
        <v>36</v>
      </c>
      <c r="AN40" s="1689">
        <f t="shared" si="5"/>
        <v>36</v>
      </c>
      <c r="AO40" s="1689">
        <f t="shared" si="5"/>
        <v>36</v>
      </c>
      <c r="AP40" s="1689">
        <f t="shared" si="5"/>
        <v>36</v>
      </c>
      <c r="AQ40" s="1689">
        <f t="shared" si="5"/>
        <v>36</v>
      </c>
      <c r="AR40" s="1689">
        <f t="shared" si="5"/>
        <v>36</v>
      </c>
      <c r="AS40" s="1689">
        <f t="shared" si="5"/>
        <v>36</v>
      </c>
      <c r="AT40" s="1689">
        <f t="shared" si="5"/>
        <v>36</v>
      </c>
      <c r="AU40" s="1689">
        <f t="shared" si="5"/>
        <v>20</v>
      </c>
      <c r="AV40" s="1690">
        <f>SUM(AV10:AV32)</f>
        <v>0</v>
      </c>
      <c r="AW40" s="1690"/>
      <c r="AX40" s="1690"/>
      <c r="AY40" s="1690"/>
      <c r="AZ40" s="1691"/>
      <c r="BA40" s="1686"/>
      <c r="BB40" s="1690"/>
      <c r="BC40" s="1690"/>
      <c r="BD40" s="1690"/>
      <c r="BE40" s="1691"/>
      <c r="BF40" s="1692">
        <f>SUM(BF10:BF39)</f>
        <v>612</v>
      </c>
      <c r="BG40" s="1692">
        <f>SUM(BG10:BG39)</f>
        <v>848</v>
      </c>
      <c r="BH40" s="1692">
        <f>SUM(BH10:BH39)</f>
        <v>1460</v>
      </c>
      <c r="BI40" s="1693"/>
      <c r="BJ40" s="160" t="str">
        <f>IF(BH40=1460, "+", "-")</f>
        <v>+</v>
      </c>
    </row>
    <row r="41" spans="1:62" s="16" customFormat="1" ht="32.25" customHeight="1" x14ac:dyDescent="0.25">
      <c r="A41" s="1388"/>
      <c r="B41" s="814"/>
      <c r="C41" s="814"/>
      <c r="D41" s="814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815"/>
      <c r="BG41" s="815"/>
      <c r="BH41" s="815"/>
      <c r="BI41" s="815"/>
      <c r="BJ41" s="160"/>
    </row>
    <row r="42" spans="1:62" ht="18.75" customHeight="1" x14ac:dyDescent="0.2">
      <c r="B42" s="25" t="s">
        <v>252</v>
      </c>
      <c r="C42" s="2196" t="s">
        <v>253</v>
      </c>
      <c r="D42" s="2197"/>
      <c r="E42" s="2197"/>
      <c r="F42" s="2197"/>
      <c r="G42" s="2197"/>
      <c r="H42" s="2197"/>
      <c r="I42" s="2197"/>
      <c r="J42" s="2197"/>
      <c r="K42" s="2197"/>
      <c r="L42" s="2197"/>
      <c r="M42" s="2197"/>
      <c r="N42" s="2197"/>
      <c r="O42" s="2197"/>
      <c r="P42" s="2197"/>
      <c r="Q42" s="2197"/>
      <c r="R42" s="2197"/>
      <c r="S42" s="2197"/>
      <c r="T42" s="2197"/>
      <c r="U42" s="2197"/>
      <c r="V42" s="2197"/>
      <c r="W42" s="2197"/>
      <c r="X42" s="2197"/>
      <c r="Y42" s="2198"/>
      <c r="AA42" s="26" t="s">
        <v>116</v>
      </c>
      <c r="AB42" s="19"/>
      <c r="AD42" s="27" t="s">
        <v>270</v>
      </c>
      <c r="AE42" s="27"/>
      <c r="AK42" s="28"/>
      <c r="AM42" s="28"/>
      <c r="AN42" s="20"/>
      <c r="AO42" s="20"/>
      <c r="AP42" s="20"/>
      <c r="AQ42" s="20"/>
      <c r="AR42" s="21"/>
      <c r="AS42" s="21"/>
      <c r="AT42" s="21"/>
      <c r="AU42" s="20"/>
      <c r="AV42" s="5"/>
      <c r="AW42" s="18"/>
      <c r="AX42" s="18"/>
      <c r="AY42" s="19"/>
      <c r="AZ42" s="19"/>
      <c r="BA42" s="19"/>
      <c r="BB42" s="19"/>
      <c r="BC42" s="18"/>
      <c r="BD42" s="18"/>
      <c r="BE42" s="19"/>
      <c r="BF42" s="19"/>
      <c r="BG42" s="19"/>
      <c r="BH42" s="19"/>
    </row>
    <row r="43" spans="1:62" ht="18.75" x14ac:dyDescent="0.2">
      <c r="A43" s="2180" t="s">
        <v>15</v>
      </c>
      <c r="B43" s="2186" t="s">
        <v>16</v>
      </c>
      <c r="C43" s="2183" t="s">
        <v>17</v>
      </c>
      <c r="D43" s="2189" t="s">
        <v>18</v>
      </c>
      <c r="E43" s="2201" t="s">
        <v>19</v>
      </c>
      <c r="F43" s="2194"/>
      <c r="G43" s="2194"/>
      <c r="H43" s="2194"/>
      <c r="I43" s="2195"/>
      <c r="J43" s="2193" t="s">
        <v>20</v>
      </c>
      <c r="K43" s="2194"/>
      <c r="L43" s="2194"/>
      <c r="M43" s="2195"/>
      <c r="N43" s="2199" t="s">
        <v>21</v>
      </c>
      <c r="O43" s="2194"/>
      <c r="P43" s="2194"/>
      <c r="Q43" s="2200"/>
      <c r="R43" s="2199" t="s">
        <v>22</v>
      </c>
      <c r="S43" s="2194"/>
      <c r="T43" s="2194"/>
      <c r="U43" s="2194"/>
      <c r="V43" s="2200"/>
      <c r="W43" s="2193" t="s">
        <v>23</v>
      </c>
      <c r="X43" s="2194"/>
      <c r="Y43" s="2194"/>
      <c r="Z43" s="2195"/>
      <c r="AA43" s="2193" t="s">
        <v>24</v>
      </c>
      <c r="AB43" s="2194"/>
      <c r="AC43" s="2194"/>
      <c r="AD43" s="2195"/>
      <c r="AE43" s="2193" t="s">
        <v>25</v>
      </c>
      <c r="AF43" s="2194"/>
      <c r="AG43" s="2194"/>
      <c r="AH43" s="2194"/>
      <c r="AI43" s="2195"/>
      <c r="AJ43" s="2193" t="s">
        <v>26</v>
      </c>
      <c r="AK43" s="2194"/>
      <c r="AL43" s="2194"/>
      <c r="AM43" s="2195"/>
      <c r="AN43" s="2199" t="s">
        <v>27</v>
      </c>
      <c r="AO43" s="2194"/>
      <c r="AP43" s="2194"/>
      <c r="AQ43" s="2200"/>
      <c r="AR43" s="2213" t="s">
        <v>28</v>
      </c>
      <c r="AS43" s="2194"/>
      <c r="AT43" s="2194"/>
      <c r="AU43" s="2194"/>
      <c r="AV43" s="2214"/>
      <c r="AW43" s="29"/>
      <c r="AX43" s="29"/>
      <c r="AY43" s="29"/>
      <c r="AZ43" s="30"/>
      <c r="BA43" s="2202" t="s">
        <v>29</v>
      </c>
      <c r="BB43" s="2203"/>
      <c r="BC43" s="2203"/>
      <c r="BD43" s="2203"/>
      <c r="BE43" s="2204"/>
      <c r="BF43" s="2205" t="s">
        <v>30</v>
      </c>
      <c r="BG43" s="2208" t="s">
        <v>31</v>
      </c>
      <c r="BH43" s="2210" t="s">
        <v>32</v>
      </c>
      <c r="BI43" s="2215" t="s">
        <v>33</v>
      </c>
    </row>
    <row r="44" spans="1:62" ht="13.5" customHeight="1" x14ac:dyDescent="0.2">
      <c r="A44" s="2181"/>
      <c r="B44" s="2187"/>
      <c r="C44" s="2184"/>
      <c r="D44" s="2190"/>
      <c r="E44" s="31">
        <v>2</v>
      </c>
      <c r="F44" s="31">
        <v>9</v>
      </c>
      <c r="G44" s="32">
        <v>16</v>
      </c>
      <c r="H44" s="33">
        <v>23</v>
      </c>
      <c r="I44" s="34">
        <v>30</v>
      </c>
      <c r="J44" s="35">
        <v>7</v>
      </c>
      <c r="K44" s="32">
        <v>14</v>
      </c>
      <c r="L44" s="32">
        <v>21</v>
      </c>
      <c r="M44" s="34">
        <v>28</v>
      </c>
      <c r="N44" s="36">
        <v>4</v>
      </c>
      <c r="O44" s="37">
        <v>11</v>
      </c>
      <c r="P44" s="32">
        <v>18</v>
      </c>
      <c r="Q44" s="32">
        <v>25</v>
      </c>
      <c r="R44" s="38">
        <v>2</v>
      </c>
      <c r="S44" s="31">
        <v>9</v>
      </c>
      <c r="T44" s="31">
        <v>16</v>
      </c>
      <c r="U44" s="32">
        <v>23</v>
      </c>
      <c r="V44" s="39">
        <v>30</v>
      </c>
      <c r="W44" s="40">
        <v>6</v>
      </c>
      <c r="X44" s="41">
        <v>13</v>
      </c>
      <c r="Y44" s="32">
        <v>20</v>
      </c>
      <c r="Z44" s="34">
        <v>27</v>
      </c>
      <c r="AA44" s="31">
        <v>3</v>
      </c>
      <c r="AB44" s="32">
        <v>10</v>
      </c>
      <c r="AC44" s="32">
        <v>17</v>
      </c>
      <c r="AD44" s="42">
        <v>24</v>
      </c>
      <c r="AE44" s="43">
        <v>3</v>
      </c>
      <c r="AF44" s="44">
        <v>10</v>
      </c>
      <c r="AG44" s="45">
        <v>17</v>
      </c>
      <c r="AH44" s="46">
        <v>24</v>
      </c>
      <c r="AI44" s="46">
        <v>31</v>
      </c>
      <c r="AJ44" s="35">
        <v>7</v>
      </c>
      <c r="AK44" s="32">
        <v>14</v>
      </c>
      <c r="AL44" s="32">
        <v>21</v>
      </c>
      <c r="AM44" s="47">
        <v>28</v>
      </c>
      <c r="AN44" s="36">
        <v>5</v>
      </c>
      <c r="AO44" s="37">
        <v>12</v>
      </c>
      <c r="AP44" s="37">
        <v>19</v>
      </c>
      <c r="AQ44" s="37">
        <v>26</v>
      </c>
      <c r="AR44" s="48">
        <v>2</v>
      </c>
      <c r="AS44" s="49">
        <v>9</v>
      </c>
      <c r="AT44" s="50">
        <v>16</v>
      </c>
      <c r="AU44" s="1694">
        <v>23</v>
      </c>
      <c r="AV44" s="45">
        <v>30</v>
      </c>
      <c r="AW44" s="51">
        <v>8</v>
      </c>
      <c r="AX44" s="52">
        <v>15</v>
      </c>
      <c r="AY44" s="53">
        <v>22</v>
      </c>
      <c r="AZ44" s="54">
        <v>29</v>
      </c>
      <c r="BA44" s="55">
        <v>30</v>
      </c>
      <c r="BB44" s="52">
        <v>6</v>
      </c>
      <c r="BC44" s="52">
        <v>13</v>
      </c>
      <c r="BD44" s="52">
        <v>20</v>
      </c>
      <c r="BE44" s="56">
        <v>27</v>
      </c>
      <c r="BF44" s="2206"/>
      <c r="BG44" s="2206"/>
      <c r="BH44" s="2211"/>
      <c r="BI44" s="2216"/>
    </row>
    <row r="45" spans="1:62" ht="15" customHeight="1" x14ac:dyDescent="0.2">
      <c r="A45" s="2181"/>
      <c r="B45" s="2187"/>
      <c r="C45" s="2184"/>
      <c r="D45" s="2190"/>
      <c r="E45" s="57">
        <v>7</v>
      </c>
      <c r="F45" s="57">
        <v>14</v>
      </c>
      <c r="G45" s="58">
        <v>21</v>
      </c>
      <c r="H45" s="59">
        <v>28</v>
      </c>
      <c r="I45" s="60">
        <v>5</v>
      </c>
      <c r="J45" s="61">
        <v>12</v>
      </c>
      <c r="K45" s="58">
        <v>19</v>
      </c>
      <c r="L45" s="58">
        <v>26</v>
      </c>
      <c r="M45" s="60">
        <v>2</v>
      </c>
      <c r="N45" s="62">
        <v>9</v>
      </c>
      <c r="O45" s="63">
        <v>16</v>
      </c>
      <c r="P45" s="58">
        <v>23</v>
      </c>
      <c r="Q45" s="58">
        <v>30</v>
      </c>
      <c r="R45" s="64">
        <v>7</v>
      </c>
      <c r="S45" s="57">
        <v>14</v>
      </c>
      <c r="T45" s="57">
        <v>21</v>
      </c>
      <c r="U45" s="58">
        <v>28</v>
      </c>
      <c r="V45" s="65">
        <v>4</v>
      </c>
      <c r="W45" s="66">
        <v>11</v>
      </c>
      <c r="X45" s="67">
        <v>18</v>
      </c>
      <c r="Y45" s="58">
        <v>25</v>
      </c>
      <c r="Z45" s="60">
        <v>1</v>
      </c>
      <c r="AA45" s="57">
        <v>8</v>
      </c>
      <c r="AB45" s="58">
        <v>15</v>
      </c>
      <c r="AC45" s="58">
        <v>22</v>
      </c>
      <c r="AD45" s="68">
        <v>1</v>
      </c>
      <c r="AE45" s="69">
        <v>8</v>
      </c>
      <c r="AF45" s="70">
        <v>15</v>
      </c>
      <c r="AG45" s="57">
        <v>22</v>
      </c>
      <c r="AH45" s="71">
        <v>29</v>
      </c>
      <c r="AI45" s="71">
        <v>5</v>
      </c>
      <c r="AJ45" s="61">
        <v>12</v>
      </c>
      <c r="AK45" s="58">
        <v>19</v>
      </c>
      <c r="AL45" s="58">
        <v>26</v>
      </c>
      <c r="AM45" s="72">
        <v>3</v>
      </c>
      <c r="AN45" s="73">
        <v>10</v>
      </c>
      <c r="AO45" s="63">
        <v>17</v>
      </c>
      <c r="AP45" s="63">
        <v>24</v>
      </c>
      <c r="AQ45" s="63">
        <v>31</v>
      </c>
      <c r="AR45" s="74">
        <v>7</v>
      </c>
      <c r="AS45" s="75">
        <v>14</v>
      </c>
      <c r="AT45" s="70">
        <v>21</v>
      </c>
      <c r="AU45" s="1695">
        <v>28</v>
      </c>
      <c r="AV45" s="57"/>
      <c r="AW45" s="76">
        <v>13</v>
      </c>
      <c r="AX45" s="77">
        <v>20</v>
      </c>
      <c r="AY45" s="78">
        <v>27</v>
      </c>
      <c r="AZ45" s="79">
        <v>3</v>
      </c>
      <c r="BA45" s="80">
        <v>4</v>
      </c>
      <c r="BB45" s="77">
        <v>11</v>
      </c>
      <c r="BC45" s="77">
        <v>18</v>
      </c>
      <c r="BD45" s="77">
        <v>25</v>
      </c>
      <c r="BE45" s="81">
        <v>31</v>
      </c>
      <c r="BF45" s="2206"/>
      <c r="BG45" s="2206"/>
      <c r="BH45" s="2211"/>
      <c r="BI45" s="2216"/>
    </row>
    <row r="46" spans="1:62" ht="15" customHeight="1" x14ac:dyDescent="0.2">
      <c r="A46" s="2181"/>
      <c r="B46" s="2187"/>
      <c r="C46" s="2184"/>
      <c r="D46" s="2190"/>
      <c r="E46" s="83" t="s">
        <v>34</v>
      </c>
      <c r="F46" s="84"/>
      <c r="G46" s="84"/>
      <c r="H46" s="85"/>
      <c r="I46" s="86"/>
      <c r="J46" s="87"/>
      <c r="K46" s="83"/>
      <c r="L46" s="84"/>
      <c r="M46" s="85"/>
      <c r="N46" s="88"/>
      <c r="O46" s="84"/>
      <c r="P46" s="84"/>
      <c r="Q46" s="86"/>
      <c r="R46" s="89"/>
      <c r="S46" s="84"/>
      <c r="T46" s="84"/>
      <c r="U46" s="85"/>
      <c r="V46" s="635"/>
      <c r="W46" s="91"/>
      <c r="X46" s="92"/>
      <c r="Y46" s="93"/>
      <c r="Z46" s="94"/>
      <c r="AA46" s="95"/>
      <c r="AB46" s="84"/>
      <c r="AC46" s="84"/>
      <c r="AD46" s="86"/>
      <c r="AE46" s="88"/>
      <c r="AF46" s="84"/>
      <c r="AG46" s="84"/>
      <c r="AH46" s="85"/>
      <c r="AI46" s="86"/>
      <c r="AJ46" s="88"/>
      <c r="AK46" s="84"/>
      <c r="AL46" s="84"/>
      <c r="AM46" s="86"/>
      <c r="AN46" s="88"/>
      <c r="AO46" s="84"/>
      <c r="AP46" s="84"/>
      <c r="AQ46" s="84"/>
      <c r="AR46" s="88"/>
      <c r="AS46" s="84"/>
      <c r="AT46" s="84"/>
      <c r="AU46" s="1696"/>
      <c r="AV46" s="89"/>
      <c r="AW46" s="84"/>
      <c r="AX46" s="84"/>
      <c r="AY46" s="84"/>
      <c r="AZ46" s="86"/>
      <c r="BA46" s="83"/>
      <c r="BB46" s="96"/>
      <c r="BC46" s="96"/>
      <c r="BD46" s="96"/>
      <c r="BE46" s="97"/>
      <c r="BF46" s="2206"/>
      <c r="BG46" s="2206"/>
      <c r="BH46" s="2211"/>
      <c r="BI46" s="2216"/>
    </row>
    <row r="47" spans="1:62" s="82" customFormat="1" ht="19.5" customHeight="1" x14ac:dyDescent="0.25">
      <c r="A47" s="2182"/>
      <c r="B47" s="2188"/>
      <c r="C47" s="2185"/>
      <c r="D47" s="2191"/>
      <c r="E47" s="98">
        <v>1</v>
      </c>
      <c r="F47" s="98">
        <v>2</v>
      </c>
      <c r="G47" s="98">
        <v>3</v>
      </c>
      <c r="H47" s="98">
        <v>4</v>
      </c>
      <c r="I47" s="99">
        <v>5</v>
      </c>
      <c r="J47" s="100">
        <v>6</v>
      </c>
      <c r="K47" s="98">
        <v>7</v>
      </c>
      <c r="L47" s="98">
        <v>8</v>
      </c>
      <c r="M47" s="99">
        <v>9</v>
      </c>
      <c r="N47" s="100">
        <v>10</v>
      </c>
      <c r="O47" s="98">
        <v>11</v>
      </c>
      <c r="P47" s="98">
        <v>12</v>
      </c>
      <c r="Q47" s="99">
        <v>13</v>
      </c>
      <c r="R47" s="100">
        <v>14</v>
      </c>
      <c r="S47" s="98">
        <v>15</v>
      </c>
      <c r="T47" s="98">
        <v>16</v>
      </c>
      <c r="U47" s="98">
        <v>17</v>
      </c>
      <c r="V47" s="101">
        <v>18</v>
      </c>
      <c r="W47" s="102">
        <v>19</v>
      </c>
      <c r="X47" s="103">
        <v>20</v>
      </c>
      <c r="Y47" s="98">
        <v>21</v>
      </c>
      <c r="Z47" s="99">
        <v>22</v>
      </c>
      <c r="AA47" s="100">
        <v>23</v>
      </c>
      <c r="AB47" s="98">
        <v>24</v>
      </c>
      <c r="AC47" s="98">
        <v>25</v>
      </c>
      <c r="AD47" s="99">
        <v>26</v>
      </c>
      <c r="AE47" s="100">
        <v>27</v>
      </c>
      <c r="AF47" s="98">
        <v>28</v>
      </c>
      <c r="AG47" s="98">
        <v>29</v>
      </c>
      <c r="AH47" s="98">
        <v>30</v>
      </c>
      <c r="AI47" s="99">
        <v>31</v>
      </c>
      <c r="AJ47" s="100">
        <v>32</v>
      </c>
      <c r="AK47" s="98">
        <v>33</v>
      </c>
      <c r="AL47" s="98">
        <v>34</v>
      </c>
      <c r="AM47" s="99">
        <v>35</v>
      </c>
      <c r="AN47" s="100">
        <v>36</v>
      </c>
      <c r="AO47" s="98">
        <v>37</v>
      </c>
      <c r="AP47" s="98">
        <v>38</v>
      </c>
      <c r="AQ47" s="99">
        <v>39</v>
      </c>
      <c r="AR47" s="100">
        <v>40</v>
      </c>
      <c r="AS47" s="98">
        <v>41</v>
      </c>
      <c r="AT47" s="98">
        <v>42</v>
      </c>
      <c r="AU47" s="1697">
        <v>43</v>
      </c>
      <c r="AV47" s="98">
        <v>44</v>
      </c>
      <c r="AW47" s="98">
        <v>45</v>
      </c>
      <c r="AX47" s="98">
        <v>46</v>
      </c>
      <c r="AY47" s="98">
        <v>47</v>
      </c>
      <c r="AZ47" s="99">
        <v>48</v>
      </c>
      <c r="BA47" s="104">
        <v>49</v>
      </c>
      <c r="BB47" s="98">
        <v>50</v>
      </c>
      <c r="BC47" s="98">
        <v>51</v>
      </c>
      <c r="BD47" s="98">
        <v>52</v>
      </c>
      <c r="BE47" s="105">
        <v>53</v>
      </c>
      <c r="BF47" s="2207"/>
      <c r="BG47" s="2209"/>
      <c r="BH47" s="2212"/>
      <c r="BI47" s="2217"/>
    </row>
    <row r="48" spans="1:62" ht="44.25" customHeight="1" x14ac:dyDescent="0.25">
      <c r="A48" s="1698"/>
      <c r="B48" s="884" t="s">
        <v>64</v>
      </c>
      <c r="C48" s="1699" t="s">
        <v>271</v>
      </c>
      <c r="D48" s="1700"/>
      <c r="E48" s="1701"/>
      <c r="F48" s="1702"/>
      <c r="G48" s="1702"/>
      <c r="H48" s="1703"/>
      <c r="I48" s="1704"/>
      <c r="J48" s="1705"/>
      <c r="K48" s="1702"/>
      <c r="L48" s="1702"/>
      <c r="M48" s="1704"/>
      <c r="N48" s="1705"/>
      <c r="O48" s="1702"/>
      <c r="P48" s="1702"/>
      <c r="Q48" s="1704"/>
      <c r="R48" s="1705"/>
      <c r="S48" s="1702"/>
      <c r="T48" s="1702"/>
      <c r="U48" s="1702"/>
      <c r="V48" s="1706"/>
      <c r="W48" s="1707"/>
      <c r="X48" s="1702"/>
      <c r="Y48" s="1702"/>
      <c r="Z48" s="1704"/>
      <c r="AA48" s="1705"/>
      <c r="AB48" s="1702"/>
      <c r="AC48" s="1702"/>
      <c r="AD48" s="1704"/>
      <c r="AE48" s="1705"/>
      <c r="AF48" s="1702"/>
      <c r="AG48" s="1702"/>
      <c r="AH48" s="1702"/>
      <c r="AI48" s="1704"/>
      <c r="AJ48" s="1705"/>
      <c r="AK48" s="1702"/>
      <c r="AL48" s="1702"/>
      <c r="AM48" s="1704"/>
      <c r="AN48" s="1705"/>
      <c r="AO48" s="1427"/>
      <c r="AP48" s="1427"/>
      <c r="AQ48" s="1708"/>
      <c r="AR48" s="1709"/>
      <c r="AS48" s="1427"/>
      <c r="AT48" s="1427"/>
      <c r="AU48" s="1710"/>
      <c r="AV48" s="1711"/>
      <c r="AW48" s="1427"/>
      <c r="AX48" s="1427"/>
      <c r="AY48" s="1427"/>
      <c r="AZ48" s="1708"/>
      <c r="BA48" s="1712"/>
      <c r="BB48" s="1427"/>
      <c r="BC48" s="1427"/>
      <c r="BD48" s="1427"/>
      <c r="BE48" s="1713"/>
      <c r="BF48" s="1714"/>
      <c r="BG48" s="1715"/>
      <c r="BH48" s="1716"/>
      <c r="BI48" s="126"/>
      <c r="BJ48" s="160"/>
    </row>
    <row r="49" spans="1:63" ht="15.75" customHeight="1" x14ac:dyDescent="0.25">
      <c r="A49" s="1717" t="s">
        <v>204</v>
      </c>
      <c r="B49" s="1718" t="s">
        <v>67</v>
      </c>
      <c r="C49" s="1719" t="s">
        <v>68</v>
      </c>
      <c r="D49" s="1433"/>
      <c r="E49" s="1720">
        <v>4</v>
      </c>
      <c r="F49" s="1721">
        <v>6</v>
      </c>
      <c r="G49" s="1721">
        <v>6</v>
      </c>
      <c r="H49" s="1722">
        <v>6</v>
      </c>
      <c r="I49" s="1723">
        <v>6</v>
      </c>
      <c r="J49" s="1724">
        <v>6</v>
      </c>
      <c r="K49" s="1721">
        <v>6</v>
      </c>
      <c r="L49" s="1725">
        <v>6</v>
      </c>
      <c r="M49" s="1726">
        <v>6</v>
      </c>
      <c r="N49" s="1727">
        <v>6</v>
      </c>
      <c r="O49" s="1725">
        <v>6</v>
      </c>
      <c r="P49" s="1725">
        <v>6</v>
      </c>
      <c r="Q49" s="1726">
        <v>4</v>
      </c>
      <c r="R49" s="1727">
        <v>6</v>
      </c>
      <c r="S49" s="1725">
        <v>6</v>
      </c>
      <c r="T49" s="1725">
        <v>4</v>
      </c>
      <c r="U49" s="1725">
        <v>6</v>
      </c>
      <c r="V49" s="1728"/>
      <c r="W49" s="819"/>
      <c r="X49" s="218"/>
      <c r="Y49" s="351"/>
      <c r="Z49" s="349"/>
      <c r="AA49" s="350"/>
      <c r="AB49" s="351"/>
      <c r="AC49" s="351"/>
      <c r="AD49" s="349"/>
      <c r="AE49" s="350"/>
      <c r="AF49" s="351"/>
      <c r="AG49" s="351"/>
      <c r="AH49" s="352"/>
      <c r="AI49" s="353"/>
      <c r="AJ49" s="354"/>
      <c r="AK49" s="352"/>
      <c r="AL49" s="352"/>
      <c r="AM49" s="353"/>
      <c r="AN49" s="354"/>
      <c r="AO49" s="1567"/>
      <c r="AP49" s="1567"/>
      <c r="AQ49" s="1568"/>
      <c r="AR49" s="1569"/>
      <c r="AS49" s="1567"/>
      <c r="AT49" s="1547"/>
      <c r="AU49" s="1729"/>
      <c r="AV49" s="1568"/>
      <c r="AW49" s="1730"/>
      <c r="AX49" s="1730"/>
      <c r="AY49" s="1730"/>
      <c r="AZ49" s="1731"/>
      <c r="BA49" s="1732"/>
      <c r="BB49" s="1730"/>
      <c r="BC49" s="1730"/>
      <c r="BD49" s="1730"/>
      <c r="BE49" s="1452"/>
      <c r="BF49" s="1451">
        <f>SUM(E49:V49)</f>
        <v>96</v>
      </c>
      <c r="BG49" s="195">
        <f t="shared" ref="BG49:BG55" si="6">SUM(X49:AU49)</f>
        <v>0</v>
      </c>
      <c r="BH49" s="195">
        <f t="shared" ref="BH49:BH55" si="7">BF49+BG49</f>
        <v>96</v>
      </c>
      <c r="BI49" s="159"/>
      <c r="BJ49" s="160"/>
    </row>
    <row r="50" spans="1:63" ht="15.75" customHeight="1" x14ac:dyDescent="0.25">
      <c r="A50" s="344" t="s">
        <v>119</v>
      </c>
      <c r="B50" s="1555" t="s">
        <v>70</v>
      </c>
      <c r="C50" s="346" t="s">
        <v>71</v>
      </c>
      <c r="D50" s="1469" t="s">
        <v>42</v>
      </c>
      <c r="E50" s="1556"/>
      <c r="F50" s="1557">
        <v>2</v>
      </c>
      <c r="G50" s="1557"/>
      <c r="H50" s="1558">
        <v>2</v>
      </c>
      <c r="I50" s="1559">
        <v>2</v>
      </c>
      <c r="J50" s="1560">
        <v>2</v>
      </c>
      <c r="K50" s="1557">
        <v>4</v>
      </c>
      <c r="L50" s="1561">
        <v>2</v>
      </c>
      <c r="M50" s="1562">
        <v>4</v>
      </c>
      <c r="N50" s="1563">
        <v>2</v>
      </c>
      <c r="O50" s="1561">
        <v>2</v>
      </c>
      <c r="P50" s="1561">
        <v>4</v>
      </c>
      <c r="Q50" s="1562">
        <v>2</v>
      </c>
      <c r="R50" s="1563">
        <v>2</v>
      </c>
      <c r="S50" s="1561">
        <v>2</v>
      </c>
      <c r="T50" s="1561">
        <v>2</v>
      </c>
      <c r="U50" s="1561">
        <v>4</v>
      </c>
      <c r="V50" s="1728"/>
      <c r="W50" s="819"/>
      <c r="X50" s="218"/>
      <c r="Y50" s="351"/>
      <c r="Z50" s="349"/>
      <c r="AA50" s="350"/>
      <c r="AB50" s="351"/>
      <c r="AC50" s="351"/>
      <c r="AD50" s="349"/>
      <c r="AE50" s="350"/>
      <c r="AF50" s="351"/>
      <c r="AG50" s="351"/>
      <c r="AH50" s="352"/>
      <c r="AI50" s="353"/>
      <c r="AJ50" s="354"/>
      <c r="AK50" s="352"/>
      <c r="AL50" s="352"/>
      <c r="AM50" s="353"/>
      <c r="AN50" s="354"/>
      <c r="AO50" s="1567"/>
      <c r="AP50" s="1567"/>
      <c r="AQ50" s="1568"/>
      <c r="AR50" s="1569"/>
      <c r="AS50" s="1567"/>
      <c r="AT50" s="1547"/>
      <c r="AU50" s="1729"/>
      <c r="AV50" s="1568"/>
      <c r="AW50" s="1730"/>
      <c r="AX50" s="1730"/>
      <c r="AY50" s="1730"/>
      <c r="AZ50" s="1731"/>
      <c r="BA50" s="1732"/>
      <c r="BB50" s="1730"/>
      <c r="BC50" s="1730"/>
      <c r="BD50" s="1730"/>
      <c r="BE50" s="1452"/>
      <c r="BF50" s="1451">
        <f>SUM(E50:V50)</f>
        <v>38</v>
      </c>
      <c r="BG50" s="195">
        <f t="shared" si="6"/>
        <v>0</v>
      </c>
      <c r="BH50" s="195">
        <f t="shared" si="7"/>
        <v>38</v>
      </c>
      <c r="BI50" s="159"/>
      <c r="BJ50" s="160"/>
    </row>
    <row r="51" spans="1:63" ht="15.75" customHeight="1" x14ac:dyDescent="0.25">
      <c r="A51" s="344" t="s">
        <v>120</v>
      </c>
      <c r="B51" s="1555" t="s">
        <v>73</v>
      </c>
      <c r="C51" s="346" t="s">
        <v>257</v>
      </c>
      <c r="D51" s="1570"/>
      <c r="E51" s="1557">
        <v>4</v>
      </c>
      <c r="F51" s="1557">
        <v>2</v>
      </c>
      <c r="G51" s="1557">
        <v>2</v>
      </c>
      <c r="H51" s="1557">
        <v>2</v>
      </c>
      <c r="I51" s="1557">
        <v>2</v>
      </c>
      <c r="J51" s="1557">
        <v>2</v>
      </c>
      <c r="K51" s="1557">
        <v>4</v>
      </c>
      <c r="L51" s="1561">
        <v>2</v>
      </c>
      <c r="M51" s="1561">
        <v>4</v>
      </c>
      <c r="N51" s="1561">
        <v>2</v>
      </c>
      <c r="O51" s="1561">
        <v>4</v>
      </c>
      <c r="P51" s="1561">
        <v>4</v>
      </c>
      <c r="Q51" s="1561">
        <v>2</v>
      </c>
      <c r="R51" s="1561">
        <v>2</v>
      </c>
      <c r="S51" s="1561">
        <v>4</v>
      </c>
      <c r="T51" s="1561">
        <v>4</v>
      </c>
      <c r="U51" s="1561"/>
      <c r="V51" s="1728"/>
      <c r="W51" s="819"/>
      <c r="X51" s="218"/>
      <c r="Y51" s="351"/>
      <c r="Z51" s="349"/>
      <c r="AA51" s="350"/>
      <c r="AB51" s="351"/>
      <c r="AC51" s="351"/>
      <c r="AD51" s="349"/>
      <c r="AE51" s="350"/>
      <c r="AF51" s="351"/>
      <c r="AG51" s="351"/>
      <c r="AH51" s="352"/>
      <c r="AI51" s="353"/>
      <c r="AJ51" s="354"/>
      <c r="AK51" s="352"/>
      <c r="AL51" s="352"/>
      <c r="AM51" s="353"/>
      <c r="AN51" s="354"/>
      <c r="AO51" s="1567"/>
      <c r="AP51" s="1567"/>
      <c r="AQ51" s="1568"/>
      <c r="AR51" s="1569"/>
      <c r="AS51" s="1567"/>
      <c r="AT51" s="1547"/>
      <c r="AU51" s="1729"/>
      <c r="AV51" s="1568"/>
      <c r="AW51" s="1730"/>
      <c r="AX51" s="1730"/>
      <c r="AY51" s="1730"/>
      <c r="AZ51" s="1731"/>
      <c r="BA51" s="1732"/>
      <c r="BB51" s="1730"/>
      <c r="BC51" s="1730"/>
      <c r="BD51" s="1730"/>
      <c r="BE51" s="1452"/>
      <c r="BF51" s="1451">
        <f>SUM(E51:V51)</f>
        <v>46</v>
      </c>
      <c r="BG51" s="195">
        <f t="shared" si="6"/>
        <v>0</v>
      </c>
      <c r="BH51" s="195">
        <f t="shared" si="7"/>
        <v>46</v>
      </c>
      <c r="BI51" s="159"/>
      <c r="BJ51" s="160"/>
    </row>
    <row r="52" spans="1:63" ht="15.75" customHeight="1" x14ac:dyDescent="0.25">
      <c r="A52" s="1733" t="s">
        <v>75</v>
      </c>
      <c r="B52" s="1734" t="s">
        <v>76</v>
      </c>
      <c r="C52" s="1735" t="s">
        <v>77</v>
      </c>
      <c r="D52" s="1483"/>
      <c r="E52" s="1736"/>
      <c r="F52" s="1737"/>
      <c r="G52" s="1737"/>
      <c r="H52" s="1738"/>
      <c r="I52" s="1739"/>
      <c r="J52" s="1740"/>
      <c r="K52" s="1737"/>
      <c r="L52" s="1741"/>
      <c r="M52" s="1742"/>
      <c r="N52" s="1743"/>
      <c r="O52" s="1741"/>
      <c r="P52" s="1741"/>
      <c r="Q52" s="1742"/>
      <c r="R52" s="1743"/>
      <c r="S52" s="1741"/>
      <c r="T52" s="1741"/>
      <c r="U52" s="1741"/>
      <c r="V52" s="1728"/>
      <c r="W52" s="819"/>
      <c r="X52" s="218">
        <v>2</v>
      </c>
      <c r="Y52" s="351">
        <v>2</v>
      </c>
      <c r="Z52" s="349">
        <v>2</v>
      </c>
      <c r="AA52" s="350"/>
      <c r="AB52" s="351"/>
      <c r="AC52" s="351"/>
      <c r="AD52" s="349"/>
      <c r="AE52" s="350"/>
      <c r="AF52" s="351"/>
      <c r="AG52" s="351"/>
      <c r="AH52" s="352"/>
      <c r="AI52" s="353">
        <v>2</v>
      </c>
      <c r="AJ52" s="354">
        <v>4</v>
      </c>
      <c r="AK52" s="352">
        <v>2</v>
      </c>
      <c r="AL52" s="352">
        <v>2</v>
      </c>
      <c r="AM52" s="353">
        <v>2</v>
      </c>
      <c r="AN52" s="354">
        <v>4</v>
      </c>
      <c r="AO52" s="1567">
        <v>2</v>
      </c>
      <c r="AP52" s="1567">
        <v>2</v>
      </c>
      <c r="AQ52" s="1568">
        <v>2</v>
      </c>
      <c r="AR52" s="1569">
        <v>4</v>
      </c>
      <c r="AS52" s="1567"/>
      <c r="AT52" s="1547"/>
      <c r="AU52" s="1729"/>
      <c r="AV52" s="1568"/>
      <c r="AW52" s="1730"/>
      <c r="AX52" s="1730"/>
      <c r="AY52" s="1730"/>
      <c r="AZ52" s="1731"/>
      <c r="BA52" s="1732"/>
      <c r="BB52" s="1730"/>
      <c r="BC52" s="1730"/>
      <c r="BD52" s="1730"/>
      <c r="BE52" s="1452"/>
      <c r="BF52" s="1451">
        <f>SUM(E52:V52)</f>
        <v>0</v>
      </c>
      <c r="BG52" s="195">
        <f t="shared" si="6"/>
        <v>32</v>
      </c>
      <c r="BH52" s="195">
        <f t="shared" si="7"/>
        <v>32</v>
      </c>
      <c r="BI52" s="159"/>
      <c r="BJ52" s="160" t="str">
        <f>IF(BH52=50, "+", "-")</f>
        <v>-</v>
      </c>
      <c r="BK52" s="11">
        <f>SUM(E52:Q52)</f>
        <v>0</v>
      </c>
    </row>
    <row r="53" spans="1:63" ht="15.75" customHeight="1" x14ac:dyDescent="0.2">
      <c r="A53" s="401"/>
      <c r="B53" s="402" t="s">
        <v>187</v>
      </c>
      <c r="C53" s="1085" t="s">
        <v>188</v>
      </c>
      <c r="D53" s="403"/>
      <c r="E53" s="669"/>
      <c r="F53" s="409"/>
      <c r="G53" s="409"/>
      <c r="H53" s="1141"/>
      <c r="I53" s="668"/>
      <c r="J53" s="408"/>
      <c r="K53" s="409"/>
      <c r="L53" s="410"/>
      <c r="M53" s="411"/>
      <c r="N53" s="412"/>
      <c r="O53" s="410"/>
      <c r="P53" s="410"/>
      <c r="Q53" s="411"/>
      <c r="R53" s="1073"/>
      <c r="S53" s="410"/>
      <c r="T53" s="410"/>
      <c r="U53" s="410"/>
      <c r="V53" s="1074"/>
      <c r="W53" s="310"/>
      <c r="X53" s="410"/>
      <c r="Y53" s="410"/>
      <c r="Z53" s="411"/>
      <c r="AA53" s="412"/>
      <c r="AB53" s="410"/>
      <c r="AC53" s="410"/>
      <c r="AD53" s="411"/>
      <c r="AE53" s="412"/>
      <c r="AF53" s="410"/>
      <c r="AG53" s="410"/>
      <c r="AH53" s="409"/>
      <c r="AI53" s="668"/>
      <c r="AJ53" s="408"/>
      <c r="AK53" s="409"/>
      <c r="AL53" s="410"/>
      <c r="AM53" s="668"/>
      <c r="AN53" s="408"/>
      <c r="AO53" s="409"/>
      <c r="AP53" s="409"/>
      <c r="AQ53" s="668"/>
      <c r="AR53" s="1744"/>
      <c r="AS53" s="1745"/>
      <c r="AT53" s="1745"/>
      <c r="AU53" s="992"/>
      <c r="AV53" s="667"/>
      <c r="AW53" s="409"/>
      <c r="AX53" s="409"/>
      <c r="AY53" s="409"/>
      <c r="AZ53" s="668"/>
      <c r="BA53" s="669"/>
      <c r="BB53" s="409"/>
      <c r="BC53" s="409"/>
      <c r="BD53" s="409"/>
      <c r="BE53" s="403"/>
      <c r="BF53" s="431">
        <f>SUM(E53:V53)</f>
        <v>0</v>
      </c>
      <c r="BG53" s="1077">
        <f t="shared" si="6"/>
        <v>0</v>
      </c>
      <c r="BH53" s="507">
        <f t="shared" si="7"/>
        <v>0</v>
      </c>
      <c r="BI53" s="159"/>
      <c r="BJ53" s="160"/>
    </row>
    <row r="54" spans="1:63" ht="32.25" customHeight="1" x14ac:dyDescent="0.25">
      <c r="A54" s="249" t="s">
        <v>84</v>
      </c>
      <c r="B54" s="435" t="s">
        <v>205</v>
      </c>
      <c r="C54" s="783" t="s">
        <v>206</v>
      </c>
      <c r="D54" s="252"/>
      <c r="E54" s="1082"/>
      <c r="F54" s="1083">
        <v>2</v>
      </c>
      <c r="G54" s="1083"/>
      <c r="H54" s="1143">
        <v>2</v>
      </c>
      <c r="I54" s="1144">
        <v>2</v>
      </c>
      <c r="J54" s="214">
        <v>2</v>
      </c>
      <c r="K54" s="212">
        <v>4</v>
      </c>
      <c r="L54" s="212">
        <v>2</v>
      </c>
      <c r="M54" s="451">
        <v>4</v>
      </c>
      <c r="N54" s="452">
        <v>2</v>
      </c>
      <c r="O54" s="257">
        <v>2</v>
      </c>
      <c r="P54" s="257">
        <v>4</v>
      </c>
      <c r="Q54" s="451">
        <v>2</v>
      </c>
      <c r="R54" s="452">
        <v>2</v>
      </c>
      <c r="S54" s="257">
        <v>2</v>
      </c>
      <c r="T54" s="257">
        <v>2</v>
      </c>
      <c r="U54" s="257">
        <v>2</v>
      </c>
      <c r="V54" s="471"/>
      <c r="W54" s="210"/>
      <c r="X54" s="242"/>
      <c r="Y54" s="257"/>
      <c r="Z54" s="451"/>
      <c r="AA54" s="452"/>
      <c r="AB54" s="257"/>
      <c r="AC54" s="257"/>
      <c r="AD54" s="451"/>
      <c r="AE54" s="452"/>
      <c r="AF54" s="257"/>
      <c r="AG54" s="257"/>
      <c r="AH54" s="212"/>
      <c r="AI54" s="213"/>
      <c r="AJ54" s="214"/>
      <c r="AK54" s="212"/>
      <c r="AL54" s="257"/>
      <c r="AM54" s="213"/>
      <c r="AN54" s="214"/>
      <c r="AO54" s="212"/>
      <c r="AP54" s="212"/>
      <c r="AQ54" s="213"/>
      <c r="AR54" s="1078"/>
      <c r="AS54" s="212"/>
      <c r="AT54" s="186"/>
      <c r="AU54" s="652"/>
      <c r="AV54" s="221"/>
      <c r="AW54" s="222"/>
      <c r="AX54" s="222"/>
      <c r="AY54" s="222"/>
      <c r="AZ54" s="223"/>
      <c r="BA54" s="224"/>
      <c r="BB54" s="222"/>
      <c r="BC54" s="222"/>
      <c r="BD54" s="222"/>
      <c r="BE54" s="246"/>
      <c r="BF54" s="227">
        <f>SUM(E54:U54)</f>
        <v>36</v>
      </c>
      <c r="BG54" s="157">
        <f t="shared" si="6"/>
        <v>0</v>
      </c>
      <c r="BH54" s="227">
        <f t="shared" si="7"/>
        <v>36</v>
      </c>
      <c r="BI54" s="159"/>
      <c r="BJ54" s="160"/>
    </row>
    <row r="55" spans="1:63" ht="16.350000000000001" customHeight="1" x14ac:dyDescent="0.25">
      <c r="A55" s="981" t="s">
        <v>84</v>
      </c>
      <c r="B55" s="1746" t="s">
        <v>207</v>
      </c>
      <c r="C55" s="1145" t="s">
        <v>125</v>
      </c>
      <c r="D55" s="984"/>
      <c r="E55" s="1747">
        <v>2</v>
      </c>
      <c r="F55" s="1748">
        <v>4</v>
      </c>
      <c r="G55" s="1748">
        <v>2</v>
      </c>
      <c r="H55" s="1749">
        <v>2</v>
      </c>
      <c r="I55" s="1750">
        <v>2</v>
      </c>
      <c r="J55" s="1751">
        <v>2</v>
      </c>
      <c r="K55" s="1748">
        <v>2</v>
      </c>
      <c r="L55" s="1752">
        <v>2</v>
      </c>
      <c r="M55" s="1753">
        <v>2</v>
      </c>
      <c r="N55" s="1754">
        <v>2</v>
      </c>
      <c r="O55" s="1752">
        <v>2</v>
      </c>
      <c r="P55" s="1752">
        <v>2</v>
      </c>
      <c r="Q55" s="1753">
        <v>2</v>
      </c>
      <c r="R55" s="1754">
        <v>2</v>
      </c>
      <c r="S55" s="1752">
        <v>2</v>
      </c>
      <c r="T55" s="1752">
        <v>2</v>
      </c>
      <c r="U55" s="1752">
        <v>2</v>
      </c>
      <c r="V55" s="101"/>
      <c r="W55" s="1015"/>
      <c r="X55" s="1755"/>
      <c r="Y55" s="1752"/>
      <c r="Z55" s="1753"/>
      <c r="AA55" s="1754"/>
      <c r="AB55" s="1752"/>
      <c r="AC55" s="1752"/>
      <c r="AD55" s="1753"/>
      <c r="AE55" s="1754"/>
      <c r="AF55" s="1752"/>
      <c r="AG55" s="1752"/>
      <c r="AH55" s="1748"/>
      <c r="AI55" s="1750"/>
      <c r="AJ55" s="1751"/>
      <c r="AK55" s="1748"/>
      <c r="AL55" s="1752"/>
      <c r="AM55" s="1750"/>
      <c r="AN55" s="1751"/>
      <c r="AO55" s="1748"/>
      <c r="AP55" s="1748"/>
      <c r="AQ55" s="1750"/>
      <c r="AR55" s="1080"/>
      <c r="AS55" s="1081"/>
      <c r="AT55" s="395"/>
      <c r="AU55" s="1147"/>
      <c r="AV55" s="396"/>
      <c r="AW55" s="261"/>
      <c r="AX55" s="261"/>
      <c r="AY55" s="261"/>
      <c r="AZ55" s="262"/>
      <c r="BA55" s="263"/>
      <c r="BB55" s="261"/>
      <c r="BC55" s="261"/>
      <c r="BD55" s="261"/>
      <c r="BE55" s="264"/>
      <c r="BF55" s="227">
        <f>SUM(E55:U55)</f>
        <v>36</v>
      </c>
      <c r="BG55" s="1756">
        <f t="shared" si="6"/>
        <v>0</v>
      </c>
      <c r="BH55" s="227">
        <f t="shared" si="7"/>
        <v>36</v>
      </c>
      <c r="BI55" s="159"/>
      <c r="BJ55" s="160" t="str">
        <f>IF(BH55=72, "+", "-")</f>
        <v>-</v>
      </c>
    </row>
    <row r="56" spans="1:63" ht="24" customHeight="1" x14ac:dyDescent="0.2">
      <c r="A56" s="401"/>
      <c r="B56" s="1084" t="s">
        <v>82</v>
      </c>
      <c r="C56" s="1085" t="s">
        <v>83</v>
      </c>
      <c r="D56" s="403"/>
      <c r="E56" s="1148"/>
      <c r="F56" s="1149"/>
      <c r="G56" s="1149"/>
      <c r="H56" s="1150"/>
      <c r="I56" s="1151"/>
      <c r="J56" s="1088"/>
      <c r="K56" s="405"/>
      <c r="L56" s="1093"/>
      <c r="M56" s="1090"/>
      <c r="N56" s="412"/>
      <c r="O56" s="410"/>
      <c r="P56" s="410"/>
      <c r="Q56" s="1090"/>
      <c r="R56" s="1091"/>
      <c r="S56" s="410"/>
      <c r="T56" s="410"/>
      <c r="U56" s="410"/>
      <c r="V56" s="1092"/>
      <c r="W56" s="310"/>
      <c r="X56" s="1093"/>
      <c r="Y56" s="410"/>
      <c r="Z56" s="411"/>
      <c r="AA56" s="412"/>
      <c r="AB56" s="410"/>
      <c r="AC56" s="410"/>
      <c r="AD56" s="411"/>
      <c r="AE56" s="412"/>
      <c r="AF56" s="410"/>
      <c r="AG56" s="410"/>
      <c r="AH56" s="410"/>
      <c r="AI56" s="668"/>
      <c r="AJ56" s="408"/>
      <c r="AK56" s="409"/>
      <c r="AL56" s="409"/>
      <c r="AM56" s="411"/>
      <c r="AN56" s="408"/>
      <c r="AO56" s="409"/>
      <c r="AP56" s="409"/>
      <c r="AQ56" s="668"/>
      <c r="AR56" s="408"/>
      <c r="AS56" s="409"/>
      <c r="AT56" s="409"/>
      <c r="AU56" s="992"/>
      <c r="AV56" s="667"/>
      <c r="AW56" s="409"/>
      <c r="AX56" s="409"/>
      <c r="AY56" s="409"/>
      <c r="AZ56" s="668"/>
      <c r="BA56" s="669"/>
      <c r="BB56" s="409"/>
      <c r="BC56" s="409"/>
      <c r="BD56" s="409"/>
      <c r="BE56" s="403"/>
      <c r="BF56" s="1153"/>
      <c r="BG56" s="1757"/>
      <c r="BH56" s="1153"/>
      <c r="BI56" s="159"/>
      <c r="BJ56" s="160"/>
    </row>
    <row r="57" spans="1:63" ht="23.1" customHeight="1" x14ac:dyDescent="0.2">
      <c r="A57" s="1154" t="s">
        <v>84</v>
      </c>
      <c r="B57" s="1155" t="s">
        <v>85</v>
      </c>
      <c r="C57" s="783" t="s">
        <v>260</v>
      </c>
      <c r="D57" s="1156"/>
      <c r="E57" s="1157">
        <v>2</v>
      </c>
      <c r="F57" s="1158">
        <v>2</v>
      </c>
      <c r="G57" s="1158">
        <v>4</v>
      </c>
      <c r="H57" s="1758"/>
      <c r="I57" s="1159">
        <v>2</v>
      </c>
      <c r="J57" s="1160">
        <v>2</v>
      </c>
      <c r="K57" s="1161">
        <v>2</v>
      </c>
      <c r="L57" s="1162">
        <v>2</v>
      </c>
      <c r="M57" s="231">
        <v>2</v>
      </c>
      <c r="N57" s="1163">
        <v>2</v>
      </c>
      <c r="O57" s="1162">
        <v>2</v>
      </c>
      <c r="P57" s="1162">
        <v>2</v>
      </c>
      <c r="Q57" s="1164">
        <v>2</v>
      </c>
      <c r="R57" s="1165">
        <v>2</v>
      </c>
      <c r="S57" s="1162">
        <v>4</v>
      </c>
      <c r="T57" s="1162">
        <v>4</v>
      </c>
      <c r="U57" s="1162"/>
      <c r="V57" s="1166"/>
      <c r="W57" s="1167"/>
      <c r="X57" s="1168"/>
      <c r="Y57" s="1162"/>
      <c r="Z57" s="1164"/>
      <c r="AA57" s="1165"/>
      <c r="AB57" s="1162"/>
      <c r="AC57" s="1162"/>
      <c r="AD57" s="231"/>
      <c r="AE57" s="1169"/>
      <c r="AF57" s="1170"/>
      <c r="AG57" s="1170"/>
      <c r="AH57" s="1170"/>
      <c r="AI57" s="1159"/>
      <c r="AJ57" s="1160"/>
      <c r="AK57" s="1161"/>
      <c r="AL57" s="1161"/>
      <c r="AM57" s="231"/>
      <c r="AN57" s="1157"/>
      <c r="AO57" s="1158"/>
      <c r="AP57" s="1158"/>
      <c r="AQ57" s="1159"/>
      <c r="AR57" s="1160"/>
      <c r="AS57" s="1161"/>
      <c r="AT57" s="1161"/>
      <c r="AU57" s="992"/>
      <c r="AV57" s="667"/>
      <c r="AW57" s="409"/>
      <c r="AX57" s="409"/>
      <c r="AY57" s="409"/>
      <c r="AZ57" s="668"/>
      <c r="BA57" s="669"/>
      <c r="BB57" s="409"/>
      <c r="BC57" s="409"/>
      <c r="BD57" s="409"/>
      <c r="BE57" s="403"/>
      <c r="BF57" s="227">
        <f>SUM(E57:U57)</f>
        <v>36</v>
      </c>
      <c r="BG57" s="1756">
        <f>SUM(X57:AU57)</f>
        <v>0</v>
      </c>
      <c r="BH57" s="227">
        <f>BF57+BG57</f>
        <v>36</v>
      </c>
      <c r="BI57" s="159"/>
      <c r="BJ57" s="160"/>
    </row>
    <row r="58" spans="1:63" ht="23.1" customHeight="1" x14ac:dyDescent="0.2">
      <c r="A58" s="1173" t="s">
        <v>208</v>
      </c>
      <c r="B58" s="1155" t="s">
        <v>122</v>
      </c>
      <c r="C58" s="783" t="s">
        <v>272</v>
      </c>
      <c r="D58" s="1174"/>
      <c r="E58" s="1175">
        <v>2</v>
      </c>
      <c r="F58" s="974">
        <v>2</v>
      </c>
      <c r="G58" s="974">
        <v>2</v>
      </c>
      <c r="H58" s="974">
        <v>2</v>
      </c>
      <c r="I58" s="975"/>
      <c r="J58" s="973">
        <v>2</v>
      </c>
      <c r="K58" s="974">
        <v>2</v>
      </c>
      <c r="L58" s="1176">
        <v>2</v>
      </c>
      <c r="M58" s="766"/>
      <c r="N58" s="1177">
        <v>2</v>
      </c>
      <c r="O58" s="1176">
        <v>2</v>
      </c>
      <c r="P58" s="1176">
        <v>2</v>
      </c>
      <c r="Q58" s="1178">
        <v>4</v>
      </c>
      <c r="R58" s="1179"/>
      <c r="S58" s="1176"/>
      <c r="T58" s="1176"/>
      <c r="U58" s="1176"/>
      <c r="V58" s="1180"/>
      <c r="W58" s="1181"/>
      <c r="X58" s="1182"/>
      <c r="Y58" s="1176"/>
      <c r="Z58" s="1178"/>
      <c r="AA58" s="1179"/>
      <c r="AB58" s="1176"/>
      <c r="AC58" s="1176"/>
      <c r="AD58" s="766"/>
      <c r="AE58" s="1177"/>
      <c r="AF58" s="1176"/>
      <c r="AG58" s="1176"/>
      <c r="AH58" s="1176"/>
      <c r="AI58" s="975"/>
      <c r="AJ58" s="973"/>
      <c r="AK58" s="974"/>
      <c r="AL58" s="974"/>
      <c r="AM58" s="766"/>
      <c r="AN58" s="1175"/>
      <c r="AO58" s="974"/>
      <c r="AP58" s="974"/>
      <c r="AQ58" s="975"/>
      <c r="AR58" s="973"/>
      <c r="AS58" s="974"/>
      <c r="AT58" s="974"/>
      <c r="AU58" s="992"/>
      <c r="AV58" s="667"/>
      <c r="AW58" s="409"/>
      <c r="AX58" s="409"/>
      <c r="AY58" s="409"/>
      <c r="AZ58" s="668"/>
      <c r="BA58" s="669"/>
      <c r="BB58" s="409"/>
      <c r="BC58" s="409"/>
      <c r="BD58" s="409"/>
      <c r="BE58" s="403"/>
      <c r="BF58" s="227">
        <f>SUM(E58:U58)</f>
        <v>24</v>
      </c>
      <c r="BG58" s="1756">
        <f>SUM(X58:AU58)</f>
        <v>0</v>
      </c>
      <c r="BH58" s="227">
        <f>BF58+BG58</f>
        <v>24</v>
      </c>
      <c r="BI58" s="159"/>
      <c r="BJ58" s="160"/>
    </row>
    <row r="59" spans="1:63" ht="32.65" customHeight="1" x14ac:dyDescent="0.2">
      <c r="A59" s="1173" t="s">
        <v>273</v>
      </c>
      <c r="B59" s="1155" t="s">
        <v>124</v>
      </c>
      <c r="C59" s="783" t="s">
        <v>274</v>
      </c>
      <c r="D59" s="1174"/>
      <c r="E59" s="1175">
        <v>4</v>
      </c>
      <c r="F59" s="974">
        <v>2</v>
      </c>
      <c r="G59" s="974">
        <v>2</v>
      </c>
      <c r="H59" s="974">
        <v>4</v>
      </c>
      <c r="I59" s="975">
        <v>2</v>
      </c>
      <c r="J59" s="973">
        <v>2</v>
      </c>
      <c r="K59" s="974">
        <v>4</v>
      </c>
      <c r="L59" s="1176">
        <v>2</v>
      </c>
      <c r="M59" s="766">
        <v>2</v>
      </c>
      <c r="N59" s="1177">
        <v>4</v>
      </c>
      <c r="O59" s="1176">
        <v>2</v>
      </c>
      <c r="P59" s="1176">
        <v>2</v>
      </c>
      <c r="Q59" s="1178">
        <v>2</v>
      </c>
      <c r="R59" s="1179">
        <v>2</v>
      </c>
      <c r="S59" s="1176">
        <v>2</v>
      </c>
      <c r="T59" s="1176"/>
      <c r="U59" s="1176">
        <v>2</v>
      </c>
      <c r="V59" s="1180"/>
      <c r="W59" s="1181"/>
      <c r="X59" s="1176">
        <v>4</v>
      </c>
      <c r="Y59" s="1176">
        <v>4</v>
      </c>
      <c r="Z59" s="1178">
        <v>4</v>
      </c>
      <c r="AA59" s="1179"/>
      <c r="AB59" s="1176"/>
      <c r="AC59" s="1176"/>
      <c r="AD59" s="766"/>
      <c r="AE59" s="1177"/>
      <c r="AF59" s="1176"/>
      <c r="AG59" s="1176"/>
      <c r="AH59" s="1176"/>
      <c r="AI59" s="975">
        <v>4</v>
      </c>
      <c r="AJ59" s="973">
        <v>2</v>
      </c>
      <c r="AK59" s="974">
        <v>2</v>
      </c>
      <c r="AL59" s="974">
        <v>2</v>
      </c>
      <c r="AM59" s="766">
        <v>4</v>
      </c>
      <c r="AN59" s="1175">
        <v>2</v>
      </c>
      <c r="AO59" s="974">
        <v>2</v>
      </c>
      <c r="AP59" s="974">
        <v>2</v>
      </c>
      <c r="AQ59" s="975">
        <v>4</v>
      </c>
      <c r="AR59" s="973"/>
      <c r="AS59" s="974"/>
      <c r="AT59" s="974"/>
      <c r="AU59" s="992"/>
      <c r="AV59" s="667"/>
      <c r="AW59" s="409"/>
      <c r="AX59" s="409"/>
      <c r="AY59" s="409"/>
      <c r="AZ59" s="668"/>
      <c r="BA59" s="669"/>
      <c r="BB59" s="409"/>
      <c r="BC59" s="409"/>
      <c r="BD59" s="409"/>
      <c r="BE59" s="403"/>
      <c r="BF59" s="227">
        <f>SUM(E59:U59)</f>
        <v>40</v>
      </c>
      <c r="BG59" s="1756">
        <f>SUM(X59:AU59)</f>
        <v>36</v>
      </c>
      <c r="BH59" s="227">
        <f>BF59+BG59</f>
        <v>76</v>
      </c>
      <c r="BI59" s="159"/>
      <c r="BJ59" s="160"/>
    </row>
    <row r="60" spans="1:63" ht="33" customHeight="1" x14ac:dyDescent="0.2">
      <c r="A60" s="1173" t="s">
        <v>275</v>
      </c>
      <c r="B60" s="1155" t="s">
        <v>212</v>
      </c>
      <c r="C60" s="783" t="s">
        <v>276</v>
      </c>
      <c r="D60" s="1174"/>
      <c r="E60" s="1175">
        <v>4</v>
      </c>
      <c r="F60" s="974">
        <v>2</v>
      </c>
      <c r="G60" s="974">
        <v>2</v>
      </c>
      <c r="H60" s="974">
        <v>4</v>
      </c>
      <c r="I60" s="975">
        <v>2</v>
      </c>
      <c r="J60" s="973">
        <v>4</v>
      </c>
      <c r="K60" s="974"/>
      <c r="L60" s="1759"/>
      <c r="M60" s="766">
        <v>2</v>
      </c>
      <c r="N60" s="1177">
        <v>2</v>
      </c>
      <c r="O60" s="1176">
        <v>2</v>
      </c>
      <c r="P60" s="1176">
        <v>2</v>
      </c>
      <c r="Q60" s="1178">
        <v>2</v>
      </c>
      <c r="R60" s="1179">
        <v>2</v>
      </c>
      <c r="S60" s="1176">
        <v>2</v>
      </c>
      <c r="T60" s="1176">
        <v>2</v>
      </c>
      <c r="U60" s="1176">
        <v>2</v>
      </c>
      <c r="V60" s="1180"/>
      <c r="W60" s="1181"/>
      <c r="X60" s="1176">
        <v>4</v>
      </c>
      <c r="Y60" s="1176">
        <v>4</v>
      </c>
      <c r="Z60" s="1178">
        <v>4</v>
      </c>
      <c r="AA60" s="1179"/>
      <c r="AB60" s="1176"/>
      <c r="AC60" s="1176"/>
      <c r="AD60" s="766"/>
      <c r="AE60" s="1177"/>
      <c r="AF60" s="1176"/>
      <c r="AG60" s="1176"/>
      <c r="AH60" s="1176"/>
      <c r="AI60" s="975">
        <v>2</v>
      </c>
      <c r="AJ60" s="973">
        <v>4</v>
      </c>
      <c r="AK60" s="974">
        <v>2</v>
      </c>
      <c r="AL60" s="974">
        <v>2</v>
      </c>
      <c r="AM60" s="766">
        <v>2</v>
      </c>
      <c r="AN60" s="1175">
        <v>2</v>
      </c>
      <c r="AO60" s="974">
        <v>2</v>
      </c>
      <c r="AP60" s="974">
        <v>4</v>
      </c>
      <c r="AQ60" s="975">
        <v>2</v>
      </c>
      <c r="AR60" s="973">
        <v>2</v>
      </c>
      <c r="AS60" s="974">
        <v>4</v>
      </c>
      <c r="AT60" s="974">
        <v>4</v>
      </c>
      <c r="AU60" s="1760"/>
      <c r="AV60" s="1761"/>
      <c r="AW60" s="1762"/>
      <c r="AX60" s="1762"/>
      <c r="AY60" s="1762"/>
      <c r="AZ60" s="1763"/>
      <c r="BA60" s="1764"/>
      <c r="BB60" s="1762"/>
      <c r="BC60" s="1762"/>
      <c r="BD60" s="1762"/>
      <c r="BE60" s="1765"/>
      <c r="BF60" s="227">
        <f>SUM(E60:U60)</f>
        <v>36</v>
      </c>
      <c r="BG60" s="1756">
        <f>SUM(X60:AU60)</f>
        <v>44</v>
      </c>
      <c r="BH60" s="227">
        <f>BF60+BG60</f>
        <v>80</v>
      </c>
      <c r="BI60" s="434"/>
      <c r="BJ60" s="160"/>
    </row>
    <row r="61" spans="1:63" ht="75" customHeight="1" x14ac:dyDescent="0.2">
      <c r="A61" s="1661"/>
      <c r="B61" s="1662" t="s">
        <v>127</v>
      </c>
      <c r="C61" s="1663" t="s">
        <v>261</v>
      </c>
      <c r="D61" s="1664"/>
      <c r="E61" s="1665"/>
      <c r="F61" s="1666"/>
      <c r="G61" s="1666"/>
      <c r="H61" s="1666"/>
      <c r="I61" s="1667"/>
      <c r="J61" s="1668"/>
      <c r="K61" s="1666"/>
      <c r="L61" s="1669"/>
      <c r="M61" s="1670"/>
      <c r="N61" s="1671"/>
      <c r="O61" s="1669"/>
      <c r="P61" s="1669"/>
      <c r="Q61" s="1670"/>
      <c r="R61" s="1671"/>
      <c r="S61" s="1669"/>
      <c r="T61" s="1669"/>
      <c r="U61" s="1669"/>
      <c r="V61" s="937"/>
      <c r="W61" s="912"/>
      <c r="X61" s="1669"/>
      <c r="Y61" s="1669"/>
      <c r="Z61" s="1670"/>
      <c r="AA61" s="1671"/>
      <c r="AB61" s="1669"/>
      <c r="AC61" s="1669"/>
      <c r="AD61" s="1670"/>
      <c r="AE61" s="1671"/>
      <c r="AF61" s="1669"/>
      <c r="AG61" s="1669"/>
      <c r="AH61" s="1666"/>
      <c r="AI61" s="1667"/>
      <c r="AJ61" s="1668"/>
      <c r="AK61" s="1666"/>
      <c r="AL61" s="1669"/>
      <c r="AM61" s="1667"/>
      <c r="AN61" s="1668"/>
      <c r="AO61" s="1766"/>
      <c r="AP61" s="1766"/>
      <c r="AQ61" s="1767"/>
      <c r="AR61" s="1676"/>
      <c r="AS61" s="1766"/>
      <c r="AT61" s="1766"/>
      <c r="AU61" s="1768"/>
      <c r="AV61" s="1676"/>
      <c r="AW61" s="1677"/>
      <c r="AX61" s="1677"/>
      <c r="AY61" s="1677"/>
      <c r="AZ61" s="1678"/>
      <c r="BA61" s="1679"/>
      <c r="BB61" s="1677"/>
      <c r="BC61" s="1677"/>
      <c r="BD61" s="1677"/>
      <c r="BE61" s="1680"/>
      <c r="BF61" s="1659"/>
      <c r="BG61" s="1660"/>
      <c r="BH61" s="1660"/>
      <c r="BI61" s="434"/>
      <c r="BJ61" s="160"/>
    </row>
    <row r="62" spans="1:63" ht="87.4" customHeight="1" x14ac:dyDescent="0.25">
      <c r="A62" s="1642" t="s">
        <v>237</v>
      </c>
      <c r="B62" s="718" t="s">
        <v>277</v>
      </c>
      <c r="C62" s="198" t="s">
        <v>262</v>
      </c>
      <c r="D62" s="1681"/>
      <c r="E62" s="448">
        <v>6</v>
      </c>
      <c r="F62" s="448">
        <v>4</v>
      </c>
      <c r="G62" s="448">
        <v>4</v>
      </c>
      <c r="H62" s="448">
        <v>2</v>
      </c>
      <c r="I62" s="448">
        <v>4</v>
      </c>
      <c r="J62" s="448">
        <v>4</v>
      </c>
      <c r="K62" s="448"/>
      <c r="L62" s="1477">
        <v>2</v>
      </c>
      <c r="M62" s="1477">
        <v>2</v>
      </c>
      <c r="N62" s="1477">
        <v>2</v>
      </c>
      <c r="O62" s="1477">
        <v>2</v>
      </c>
      <c r="P62" s="1477"/>
      <c r="Q62" s="1477">
        <v>4</v>
      </c>
      <c r="R62" s="1477">
        <v>4</v>
      </c>
      <c r="S62" s="1477">
        <v>4</v>
      </c>
      <c r="T62" s="1477">
        <v>2</v>
      </c>
      <c r="U62" s="1769">
        <v>4</v>
      </c>
      <c r="V62" s="1682"/>
      <c r="W62" s="1683"/>
      <c r="X62" s="1489"/>
      <c r="Y62" s="1477"/>
      <c r="Z62" s="1477"/>
      <c r="AA62" s="1477"/>
      <c r="AB62" s="1477"/>
      <c r="AC62" s="1477"/>
      <c r="AD62" s="1477"/>
      <c r="AE62" s="1477"/>
      <c r="AF62" s="1477"/>
      <c r="AG62" s="1477"/>
      <c r="AH62" s="448"/>
      <c r="AI62" s="448"/>
      <c r="AJ62" s="448"/>
      <c r="AK62" s="448"/>
      <c r="AL62" s="1477"/>
      <c r="AM62" s="448"/>
      <c r="AN62" s="448"/>
      <c r="AO62" s="448"/>
      <c r="AP62" s="448"/>
      <c r="AQ62" s="448"/>
      <c r="AR62" s="448"/>
      <c r="AS62" s="448"/>
      <c r="AT62" s="1329"/>
      <c r="AU62" s="652"/>
      <c r="AV62" s="1329"/>
      <c r="AW62" s="1099"/>
      <c r="AX62" s="1099"/>
      <c r="AY62" s="1099"/>
      <c r="AZ62" s="1099"/>
      <c r="BA62" s="1099"/>
      <c r="BB62" s="1099"/>
      <c r="BC62" s="1099"/>
      <c r="BD62" s="1099"/>
      <c r="BE62" s="1100"/>
      <c r="BF62" s="1482">
        <f>SUM(E62:V62)</f>
        <v>50</v>
      </c>
      <c r="BG62" s="1451">
        <f>SUM(X62:AU62)</f>
        <v>0</v>
      </c>
      <c r="BH62" s="1451">
        <f>BF62+BG62</f>
        <v>50</v>
      </c>
      <c r="BI62" s="434"/>
      <c r="BJ62" s="160"/>
    </row>
    <row r="63" spans="1:63" ht="75" customHeight="1" x14ac:dyDescent="0.25">
      <c r="A63" s="1770" t="s">
        <v>278</v>
      </c>
      <c r="B63" s="718" t="s">
        <v>132</v>
      </c>
      <c r="C63" s="163" t="s">
        <v>279</v>
      </c>
      <c r="D63" s="1452"/>
      <c r="E63" s="1462"/>
      <c r="F63" s="539"/>
      <c r="G63" s="539"/>
      <c r="H63" s="539"/>
      <c r="I63" s="540"/>
      <c r="J63" s="1462"/>
      <c r="K63" s="539"/>
      <c r="L63" s="1459"/>
      <c r="M63" s="1771"/>
      <c r="N63" s="1461"/>
      <c r="O63" s="1459"/>
      <c r="P63" s="1459"/>
      <c r="Q63" s="1771"/>
      <c r="R63" s="1461"/>
      <c r="S63" s="1459"/>
      <c r="T63" s="1459"/>
      <c r="U63" s="1459"/>
      <c r="V63" s="1772"/>
      <c r="W63" s="682"/>
      <c r="X63" s="1458">
        <v>4</v>
      </c>
      <c r="Y63" s="1459">
        <v>4</v>
      </c>
      <c r="Z63" s="1771">
        <v>4</v>
      </c>
      <c r="AA63" s="1461"/>
      <c r="AB63" s="1459"/>
      <c r="AC63" s="1459"/>
      <c r="AD63" s="1771"/>
      <c r="AE63" s="1461"/>
      <c r="AF63" s="1459"/>
      <c r="AG63" s="1459"/>
      <c r="AH63" s="539"/>
      <c r="AI63" s="540">
        <v>2</v>
      </c>
      <c r="AJ63" s="1462">
        <v>2</v>
      </c>
      <c r="AK63" s="539">
        <v>2</v>
      </c>
      <c r="AL63" s="1459">
        <v>2</v>
      </c>
      <c r="AM63" s="540">
        <v>2</v>
      </c>
      <c r="AN63" s="1462">
        <v>2</v>
      </c>
      <c r="AO63" s="539">
        <v>2</v>
      </c>
      <c r="AP63" s="539">
        <v>2</v>
      </c>
      <c r="AQ63" s="540">
        <v>2</v>
      </c>
      <c r="AR63" s="1462">
        <v>2</v>
      </c>
      <c r="AS63" s="539">
        <v>4</v>
      </c>
      <c r="AT63" s="1550">
        <v>4</v>
      </c>
      <c r="AU63" s="648"/>
      <c r="AV63" s="1773"/>
      <c r="AW63" s="1572"/>
      <c r="AX63" s="1572"/>
      <c r="AY63" s="1572"/>
      <c r="AZ63" s="1774"/>
      <c r="BA63" s="1775"/>
      <c r="BB63" s="1572"/>
      <c r="BC63" s="1572"/>
      <c r="BD63" s="1572"/>
      <c r="BE63" s="1575"/>
      <c r="BF63" s="1482">
        <f>SUM(E63:V63)</f>
        <v>0</v>
      </c>
      <c r="BG63" s="1451">
        <f>SUM(X63:AU63)</f>
        <v>40</v>
      </c>
      <c r="BH63" s="1451">
        <f>BF63+BG63</f>
        <v>40</v>
      </c>
      <c r="BI63" s="434"/>
      <c r="BJ63" s="160"/>
    </row>
    <row r="64" spans="1:63" ht="31.5" customHeight="1" x14ac:dyDescent="0.25">
      <c r="A64" s="1770" t="s">
        <v>237</v>
      </c>
      <c r="B64" s="718" t="s">
        <v>135</v>
      </c>
      <c r="C64" s="720" t="s">
        <v>98</v>
      </c>
      <c r="D64" s="1452"/>
      <c r="E64" s="1462"/>
      <c r="F64" s="539">
        <v>4</v>
      </c>
      <c r="G64" s="539">
        <v>4</v>
      </c>
      <c r="H64" s="539">
        <v>4</v>
      </c>
      <c r="I64" s="540">
        <v>4</v>
      </c>
      <c r="J64" s="1462">
        <v>2</v>
      </c>
      <c r="K64" s="539">
        <v>2</v>
      </c>
      <c r="L64" s="1459">
        <v>4</v>
      </c>
      <c r="M64" s="1771">
        <v>4</v>
      </c>
      <c r="N64" s="1461">
        <v>4</v>
      </c>
      <c r="O64" s="1459">
        <v>4</v>
      </c>
      <c r="P64" s="1459">
        <v>2</v>
      </c>
      <c r="Q64" s="1771">
        <v>2</v>
      </c>
      <c r="R64" s="1461">
        <v>2</v>
      </c>
      <c r="S64" s="1459">
        <v>2</v>
      </c>
      <c r="T64" s="1459">
        <v>2</v>
      </c>
      <c r="U64" s="1459">
        <v>4</v>
      </c>
      <c r="V64" s="1772"/>
      <c r="W64" s="682"/>
      <c r="X64" s="1458"/>
      <c r="Y64" s="1459"/>
      <c r="Z64" s="1771"/>
      <c r="AA64" s="1461"/>
      <c r="AB64" s="1459"/>
      <c r="AC64" s="1459"/>
      <c r="AD64" s="1771"/>
      <c r="AE64" s="1461"/>
      <c r="AF64" s="1459"/>
      <c r="AG64" s="1459"/>
      <c r="AH64" s="539"/>
      <c r="AI64" s="540"/>
      <c r="AJ64" s="1462"/>
      <c r="AK64" s="539"/>
      <c r="AL64" s="1459"/>
      <c r="AM64" s="540"/>
      <c r="AN64" s="1462"/>
      <c r="AO64" s="539"/>
      <c r="AP64" s="539"/>
      <c r="AQ64" s="540"/>
      <c r="AR64" s="1462"/>
      <c r="AS64" s="539"/>
      <c r="AT64" s="1550"/>
      <c r="AU64" s="648"/>
      <c r="AV64" s="1773"/>
      <c r="AW64" s="1572"/>
      <c r="AX64" s="1572"/>
      <c r="AY64" s="1572"/>
      <c r="AZ64" s="1774"/>
      <c r="BA64" s="1775"/>
      <c r="BB64" s="1572"/>
      <c r="BC64" s="1572"/>
      <c r="BD64" s="1572"/>
      <c r="BE64" s="1575"/>
      <c r="BF64" s="1482">
        <f>SUM(E64:V64)</f>
        <v>50</v>
      </c>
      <c r="BG64" s="1451">
        <f>SUM(X64:AU64)</f>
        <v>0</v>
      </c>
      <c r="BH64" s="1451">
        <f>BF64+BG64</f>
        <v>50</v>
      </c>
      <c r="BI64" s="434"/>
      <c r="BJ64" s="160"/>
    </row>
    <row r="65" spans="1:62" ht="27" customHeight="1" x14ac:dyDescent="0.25">
      <c r="A65" s="1770" t="s">
        <v>219</v>
      </c>
      <c r="B65" s="747" t="s">
        <v>137</v>
      </c>
      <c r="C65" s="198" t="s">
        <v>138</v>
      </c>
      <c r="D65" s="1452"/>
      <c r="E65" s="1462"/>
      <c r="F65" s="539"/>
      <c r="G65" s="539"/>
      <c r="H65" s="539"/>
      <c r="I65" s="540"/>
      <c r="J65" s="1462"/>
      <c r="K65" s="539"/>
      <c r="L65" s="1459"/>
      <c r="M65" s="1771"/>
      <c r="N65" s="1461"/>
      <c r="O65" s="1459"/>
      <c r="P65" s="1459"/>
      <c r="Q65" s="1771"/>
      <c r="R65" s="1461"/>
      <c r="S65" s="1459"/>
      <c r="T65" s="1459"/>
      <c r="U65" s="1459"/>
      <c r="V65" s="1772"/>
      <c r="W65" s="682"/>
      <c r="X65" s="1458"/>
      <c r="Y65" s="1459"/>
      <c r="Z65" s="1771"/>
      <c r="AA65" s="1776">
        <v>36</v>
      </c>
      <c r="AB65" s="1777">
        <v>36</v>
      </c>
      <c r="AC65" s="1777">
        <v>36</v>
      </c>
      <c r="AD65" s="1778">
        <v>36</v>
      </c>
      <c r="AE65" s="1776">
        <v>36</v>
      </c>
      <c r="AF65" s="1459"/>
      <c r="AG65" s="1459"/>
      <c r="AH65" s="539"/>
      <c r="AI65" s="540"/>
      <c r="AJ65" s="1462"/>
      <c r="AK65" s="539"/>
      <c r="AL65" s="1459"/>
      <c r="AM65" s="540"/>
      <c r="AN65" s="1462"/>
      <c r="AO65" s="539"/>
      <c r="AP65" s="539"/>
      <c r="AQ65" s="540"/>
      <c r="AR65" s="1462"/>
      <c r="AS65" s="539"/>
      <c r="AT65" s="1550"/>
      <c r="AU65" s="648"/>
      <c r="AV65" s="1773"/>
      <c r="AW65" s="1572"/>
      <c r="AX65" s="1572"/>
      <c r="AY65" s="1572"/>
      <c r="AZ65" s="1774"/>
      <c r="BA65" s="1775"/>
      <c r="BB65" s="1572"/>
      <c r="BC65" s="1572"/>
      <c r="BD65" s="1572"/>
      <c r="BE65" s="1575"/>
      <c r="BF65" s="1482">
        <f>SUM(E65:V65)</f>
        <v>0</v>
      </c>
      <c r="BG65" s="1451">
        <f>SUM(X65:AU65)</f>
        <v>180</v>
      </c>
      <c r="BH65" s="1451">
        <f>BF65+BG65</f>
        <v>180</v>
      </c>
      <c r="BI65" s="434"/>
      <c r="BJ65" s="160"/>
    </row>
    <row r="66" spans="1:62" ht="54.75" customHeight="1" x14ac:dyDescent="0.2">
      <c r="A66" s="1661"/>
      <c r="B66" s="1662" t="s">
        <v>99</v>
      </c>
      <c r="C66" s="1663" t="s">
        <v>280</v>
      </c>
      <c r="D66" s="1664"/>
      <c r="E66" s="1665"/>
      <c r="F66" s="1666"/>
      <c r="G66" s="1666"/>
      <c r="H66" s="1666"/>
      <c r="I66" s="1667"/>
      <c r="J66" s="1668"/>
      <c r="K66" s="1666"/>
      <c r="L66" s="1669"/>
      <c r="M66" s="1670"/>
      <c r="N66" s="1671"/>
      <c r="O66" s="1669"/>
      <c r="P66" s="1669"/>
      <c r="Q66" s="1670"/>
      <c r="R66" s="1671"/>
      <c r="S66" s="1669"/>
      <c r="T66" s="1669"/>
      <c r="U66" s="1669"/>
      <c r="V66" s="937"/>
      <c r="W66" s="912"/>
      <c r="X66" s="1669"/>
      <c r="Y66" s="1669"/>
      <c r="Z66" s="1670"/>
      <c r="AA66" s="1671"/>
      <c r="AB66" s="1669"/>
      <c r="AC66" s="1669"/>
      <c r="AD66" s="1670"/>
      <c r="AE66" s="1671"/>
      <c r="AF66" s="1669"/>
      <c r="AG66" s="1669"/>
      <c r="AH66" s="1666"/>
      <c r="AI66" s="1667"/>
      <c r="AJ66" s="1668"/>
      <c r="AK66" s="1666"/>
      <c r="AL66" s="1669"/>
      <c r="AM66" s="1667"/>
      <c r="AN66" s="1668"/>
      <c r="AO66" s="1766"/>
      <c r="AP66" s="1766"/>
      <c r="AQ66" s="1767"/>
      <c r="AR66" s="1676"/>
      <c r="AS66" s="1766"/>
      <c r="AT66" s="1766"/>
      <c r="AU66" s="1768"/>
      <c r="AV66" s="1676"/>
      <c r="AW66" s="1677"/>
      <c r="AX66" s="1677"/>
      <c r="AY66" s="1677"/>
      <c r="AZ66" s="1678"/>
      <c r="BA66" s="1679"/>
      <c r="BB66" s="1677"/>
      <c r="BC66" s="1677"/>
      <c r="BD66" s="1677"/>
      <c r="BE66" s="1680"/>
      <c r="BF66" s="1779"/>
      <c r="BG66" s="1780"/>
      <c r="BH66" s="1781"/>
      <c r="BI66" s="434"/>
      <c r="BJ66" s="160"/>
    </row>
    <row r="67" spans="1:62" ht="63.75" customHeight="1" x14ac:dyDescent="0.25">
      <c r="A67" s="457" t="s">
        <v>281</v>
      </c>
      <c r="B67" s="718" t="s">
        <v>140</v>
      </c>
      <c r="C67" s="198" t="s">
        <v>282</v>
      </c>
      <c r="D67" s="164"/>
      <c r="E67" s="604"/>
      <c r="F67" s="255"/>
      <c r="G67" s="255"/>
      <c r="H67" s="255"/>
      <c r="I67" s="391"/>
      <c r="J67" s="392"/>
      <c r="K67" s="390"/>
      <c r="L67" s="390"/>
      <c r="M67" s="391"/>
      <c r="N67" s="388"/>
      <c r="O67" s="389"/>
      <c r="P67" s="389"/>
      <c r="Q67" s="387"/>
      <c r="R67" s="388"/>
      <c r="S67" s="389"/>
      <c r="T67" s="389"/>
      <c r="U67" s="389"/>
      <c r="V67" s="937"/>
      <c r="W67" s="819"/>
      <c r="X67" s="680">
        <v>8</v>
      </c>
      <c r="Y67" s="678">
        <v>6</v>
      </c>
      <c r="Z67" s="676">
        <v>6</v>
      </c>
      <c r="AA67" s="677"/>
      <c r="AB67" s="678"/>
      <c r="AC67" s="678"/>
      <c r="AD67" s="676"/>
      <c r="AE67" s="677"/>
      <c r="AF67" s="680"/>
      <c r="AG67" s="678"/>
      <c r="AH67" s="672"/>
      <c r="AI67" s="674">
        <v>8</v>
      </c>
      <c r="AJ67" s="675">
        <v>6</v>
      </c>
      <c r="AK67" s="728">
        <v>4</v>
      </c>
      <c r="AL67" s="678">
        <v>4</v>
      </c>
      <c r="AM67" s="674">
        <v>4</v>
      </c>
      <c r="AN67" s="675">
        <v>4</v>
      </c>
      <c r="AO67" s="1782">
        <v>4</v>
      </c>
      <c r="AP67" s="1783">
        <v>4</v>
      </c>
      <c r="AQ67" s="1784">
        <v>6</v>
      </c>
      <c r="AR67" s="1785">
        <v>6</v>
      </c>
      <c r="AS67" s="1783">
        <v>6</v>
      </c>
      <c r="AT67" s="1786">
        <v>6</v>
      </c>
      <c r="AU67" s="1787"/>
      <c r="AV67" s="1785"/>
      <c r="AW67" s="1788"/>
      <c r="AX67" s="1788"/>
      <c r="AY67" s="1788"/>
      <c r="AZ67" s="1789"/>
      <c r="BA67" s="1790"/>
      <c r="BB67" s="1788"/>
      <c r="BC67" s="1788"/>
      <c r="BD67" s="1788"/>
      <c r="BE67" s="1791"/>
      <c r="BF67" s="1482">
        <f>SUM(E67:V67)</f>
        <v>0</v>
      </c>
      <c r="BG67" s="195">
        <f>SUM(X67:AU67)</f>
        <v>82</v>
      </c>
      <c r="BH67" s="552">
        <f>BF67+BG67</f>
        <v>82</v>
      </c>
      <c r="BI67" s="434"/>
      <c r="BJ67" s="160" t="str">
        <f>IF(BH67=90, "+", "-")</f>
        <v>-</v>
      </c>
    </row>
    <row r="68" spans="1:62" ht="49.5" customHeight="1" x14ac:dyDescent="0.2">
      <c r="A68" s="249" t="s">
        <v>136</v>
      </c>
      <c r="B68" s="718" t="s">
        <v>144</v>
      </c>
      <c r="C68" s="720" t="s">
        <v>98</v>
      </c>
      <c r="D68" s="164"/>
      <c r="E68" s="955"/>
      <c r="F68" s="1792"/>
      <c r="G68" s="1792"/>
      <c r="H68" s="1792"/>
      <c r="I68" s="1793"/>
      <c r="J68" s="1794"/>
      <c r="K68" s="1792"/>
      <c r="L68" s="1378"/>
      <c r="M68" s="1379"/>
      <c r="N68" s="1795"/>
      <c r="O68" s="1378"/>
      <c r="P68" s="1378"/>
      <c r="Q68" s="1379"/>
      <c r="R68" s="1795"/>
      <c r="S68" s="1378"/>
      <c r="T68" s="1378"/>
      <c r="U68" s="1378"/>
      <c r="V68" s="937"/>
      <c r="W68" s="819"/>
      <c r="X68" s="680">
        <v>4</v>
      </c>
      <c r="Y68" s="721">
        <v>4</v>
      </c>
      <c r="Z68" s="722">
        <v>4</v>
      </c>
      <c r="AA68" s="723"/>
      <c r="AB68" s="721"/>
      <c r="AC68" s="721"/>
      <c r="AD68" s="722"/>
      <c r="AE68" s="723"/>
      <c r="AF68" s="721"/>
      <c r="AG68" s="721"/>
      <c r="AH68" s="748"/>
      <c r="AI68" s="749">
        <v>6</v>
      </c>
      <c r="AJ68" s="750">
        <v>6</v>
      </c>
      <c r="AK68" s="748">
        <v>4</v>
      </c>
      <c r="AL68" s="721">
        <v>4</v>
      </c>
      <c r="AM68" s="749">
        <v>6</v>
      </c>
      <c r="AN68" s="750">
        <v>4</v>
      </c>
      <c r="AO68" s="1796">
        <v>4</v>
      </c>
      <c r="AP68" s="1783">
        <v>6</v>
      </c>
      <c r="AQ68" s="1784">
        <v>4</v>
      </c>
      <c r="AR68" s="1785">
        <v>6</v>
      </c>
      <c r="AS68" s="1788">
        <v>4</v>
      </c>
      <c r="AT68" s="1783">
        <v>6</v>
      </c>
      <c r="AU68" s="1787"/>
      <c r="AV68" s="1785"/>
      <c r="AW68" s="1788"/>
      <c r="AX68" s="1788"/>
      <c r="AY68" s="1788"/>
      <c r="AZ68" s="1789"/>
      <c r="BA68" s="1790"/>
      <c r="BB68" s="1788"/>
      <c r="BC68" s="1788"/>
      <c r="BD68" s="1788"/>
      <c r="BE68" s="1791"/>
      <c r="BF68" s="1482">
        <f>SUM(E68:V68)</f>
        <v>0</v>
      </c>
      <c r="BG68" s="195">
        <f>SUM(X68:AU68)</f>
        <v>72</v>
      </c>
      <c r="BH68" s="227">
        <f>BF68+BG68</f>
        <v>72</v>
      </c>
      <c r="BI68" s="434"/>
      <c r="BJ68" s="160" t="str">
        <f>IF(BH68=138, "+", "-")</f>
        <v>-</v>
      </c>
    </row>
    <row r="69" spans="1:62" ht="27" customHeight="1" x14ac:dyDescent="0.2">
      <c r="A69" s="249" t="s">
        <v>223</v>
      </c>
      <c r="B69" s="747" t="s">
        <v>145</v>
      </c>
      <c r="C69" s="198" t="s">
        <v>138</v>
      </c>
      <c r="D69" s="164"/>
      <c r="E69" s="671"/>
      <c r="F69" s="672"/>
      <c r="G69" s="672"/>
      <c r="H69" s="672"/>
      <c r="I69" s="674"/>
      <c r="J69" s="675"/>
      <c r="K69" s="672"/>
      <c r="L69" s="678"/>
      <c r="M69" s="676"/>
      <c r="N69" s="677"/>
      <c r="O69" s="678"/>
      <c r="P69" s="678"/>
      <c r="Q69" s="676"/>
      <c r="R69" s="677"/>
      <c r="S69" s="678"/>
      <c r="T69" s="678"/>
      <c r="U69" s="678"/>
      <c r="V69" s="1797"/>
      <c r="W69" s="819"/>
      <c r="X69" s="680"/>
      <c r="Y69" s="678"/>
      <c r="Z69" s="676"/>
      <c r="AA69" s="677"/>
      <c r="AB69" s="678"/>
      <c r="AC69" s="680"/>
      <c r="AD69" s="753"/>
      <c r="AE69" s="679"/>
      <c r="AF69" s="726">
        <v>36</v>
      </c>
      <c r="AG69" s="726">
        <v>36</v>
      </c>
      <c r="AH69" s="754">
        <v>36</v>
      </c>
      <c r="AI69" s="745"/>
      <c r="AJ69" s="751"/>
      <c r="AK69" s="672"/>
      <c r="AL69" s="672"/>
      <c r="AM69" s="674"/>
      <c r="AN69" s="675"/>
      <c r="AO69" s="1783"/>
      <c r="AP69" s="1783"/>
      <c r="AQ69" s="1798"/>
      <c r="AR69" s="976"/>
      <c r="AS69" s="1799"/>
      <c r="AT69" s="1800"/>
      <c r="AU69" s="1768"/>
      <c r="AV69" s="1641"/>
      <c r="AW69" s="1730"/>
      <c r="AX69" s="1730"/>
      <c r="AY69" s="1730"/>
      <c r="AZ69" s="1731"/>
      <c r="BA69" s="1732"/>
      <c r="BB69" s="1730"/>
      <c r="BC69" s="1730"/>
      <c r="BD69" s="1730"/>
      <c r="BE69" s="1452"/>
      <c r="BF69" s="1451">
        <f>SUM(E69:V69)</f>
        <v>0</v>
      </c>
      <c r="BG69" s="195">
        <f>SUM(X69:AU69)</f>
        <v>108</v>
      </c>
      <c r="BH69" s="227">
        <f>BF69+BG69</f>
        <v>108</v>
      </c>
      <c r="BI69" s="434"/>
      <c r="BJ69" s="160" t="str">
        <f>IF(BH69=144, "+", "-")</f>
        <v>-</v>
      </c>
    </row>
    <row r="70" spans="1:62" ht="54.75" customHeight="1" x14ac:dyDescent="0.2">
      <c r="A70" s="1661"/>
      <c r="B70" s="1662" t="s">
        <v>106</v>
      </c>
      <c r="C70" s="1663" t="s">
        <v>283</v>
      </c>
      <c r="D70" s="1664"/>
      <c r="E70" s="1665"/>
      <c r="F70" s="1666"/>
      <c r="G70" s="1666"/>
      <c r="H70" s="1666"/>
      <c r="I70" s="1667"/>
      <c r="J70" s="1668"/>
      <c r="K70" s="1666"/>
      <c r="L70" s="1669"/>
      <c r="M70" s="1670"/>
      <c r="N70" s="1671"/>
      <c r="O70" s="1669"/>
      <c r="P70" s="1669"/>
      <c r="Q70" s="1670"/>
      <c r="R70" s="1671"/>
      <c r="S70" s="1669"/>
      <c r="T70" s="1669"/>
      <c r="U70" s="1669"/>
      <c r="V70" s="937"/>
      <c r="W70" s="912"/>
      <c r="X70" s="1669"/>
      <c r="Y70" s="1669"/>
      <c r="Z70" s="1670"/>
      <c r="AA70" s="1671"/>
      <c r="AB70" s="1669"/>
      <c r="AC70" s="1669"/>
      <c r="AD70" s="1670"/>
      <c r="AE70" s="1671"/>
      <c r="AF70" s="1669"/>
      <c r="AG70" s="1669"/>
      <c r="AH70" s="1666"/>
      <c r="AI70" s="1667"/>
      <c r="AJ70" s="1668"/>
      <c r="AK70" s="1666"/>
      <c r="AL70" s="1669"/>
      <c r="AM70" s="1667"/>
      <c r="AN70" s="1668"/>
      <c r="AO70" s="1766"/>
      <c r="AP70" s="1766"/>
      <c r="AQ70" s="1767"/>
      <c r="AR70" s="1676"/>
      <c r="AS70" s="1766"/>
      <c r="AT70" s="1766"/>
      <c r="AU70" s="1768"/>
      <c r="AV70" s="1676"/>
      <c r="AW70" s="1677"/>
      <c r="AX70" s="1677"/>
      <c r="AY70" s="1677"/>
      <c r="AZ70" s="1678"/>
      <c r="BA70" s="1679"/>
      <c r="BB70" s="1677"/>
      <c r="BC70" s="1677"/>
      <c r="BD70" s="1677"/>
      <c r="BE70" s="1680"/>
      <c r="BF70" s="1779"/>
      <c r="BG70" s="1780"/>
      <c r="BH70" s="1781"/>
      <c r="BI70" s="434"/>
      <c r="BJ70" s="160"/>
    </row>
    <row r="71" spans="1:62" ht="63.75" customHeight="1" x14ac:dyDescent="0.25">
      <c r="A71" s="457" t="s">
        <v>284</v>
      </c>
      <c r="B71" s="718" t="s">
        <v>109</v>
      </c>
      <c r="C71" s="198" t="s">
        <v>285</v>
      </c>
      <c r="D71" s="164"/>
      <c r="E71" s="604"/>
      <c r="F71" s="255"/>
      <c r="G71" s="255"/>
      <c r="H71" s="255"/>
      <c r="I71" s="391"/>
      <c r="J71" s="392"/>
      <c r="K71" s="390"/>
      <c r="L71" s="390"/>
      <c r="M71" s="391"/>
      <c r="N71" s="388"/>
      <c r="O71" s="389"/>
      <c r="P71" s="389"/>
      <c r="Q71" s="387"/>
      <c r="R71" s="388"/>
      <c r="S71" s="389"/>
      <c r="T71" s="389"/>
      <c r="U71" s="389"/>
      <c r="V71" s="937"/>
      <c r="W71" s="819"/>
      <c r="X71" s="680">
        <v>2</v>
      </c>
      <c r="Y71" s="678">
        <v>2</v>
      </c>
      <c r="Z71" s="676">
        <v>2</v>
      </c>
      <c r="AA71" s="677"/>
      <c r="AB71" s="678"/>
      <c r="AC71" s="678"/>
      <c r="AD71" s="676"/>
      <c r="AE71" s="1248"/>
      <c r="AF71" s="1176"/>
      <c r="AG71" s="970"/>
      <c r="AH71" s="971"/>
      <c r="AI71" s="972">
        <v>4</v>
      </c>
      <c r="AJ71" s="719"/>
      <c r="AK71" s="974">
        <v>4</v>
      </c>
      <c r="AL71" s="970">
        <v>4</v>
      </c>
      <c r="AM71" s="972">
        <v>2</v>
      </c>
      <c r="AN71" s="719">
        <v>4</v>
      </c>
      <c r="AO71" s="1782">
        <v>4</v>
      </c>
      <c r="AP71" s="971">
        <v>4</v>
      </c>
      <c r="AQ71" s="972">
        <v>4</v>
      </c>
      <c r="AR71" s="719">
        <v>4</v>
      </c>
      <c r="AS71" s="971">
        <v>2</v>
      </c>
      <c r="AT71" s="1801">
        <v>4</v>
      </c>
      <c r="AU71" s="1787"/>
      <c r="AV71" s="1785"/>
      <c r="AW71" s="1788"/>
      <c r="AX71" s="1788"/>
      <c r="AY71" s="1788"/>
      <c r="AZ71" s="1789"/>
      <c r="BA71" s="1790"/>
      <c r="BB71" s="1788"/>
      <c r="BC71" s="1788"/>
      <c r="BD71" s="1788"/>
      <c r="BE71" s="1791"/>
      <c r="BF71" s="1482">
        <f>SUM(E71:V71)</f>
        <v>0</v>
      </c>
      <c r="BG71" s="195">
        <f>SUM(X71:AU71)</f>
        <v>46</v>
      </c>
      <c r="BH71" s="552">
        <f>BF71+BG71</f>
        <v>46</v>
      </c>
      <c r="BI71" s="434"/>
      <c r="BJ71" s="160" t="str">
        <f>IF(BH71=90, "+", "-")</f>
        <v>-</v>
      </c>
    </row>
    <row r="72" spans="1:62" ht="45" customHeight="1" x14ac:dyDescent="0.25">
      <c r="A72" s="457" t="s">
        <v>238</v>
      </c>
      <c r="B72" s="718" t="s">
        <v>111</v>
      </c>
      <c r="C72" s="198" t="s">
        <v>286</v>
      </c>
      <c r="D72" s="164"/>
      <c r="E72" s="478"/>
      <c r="F72" s="255"/>
      <c r="G72" s="255"/>
      <c r="H72" s="255"/>
      <c r="I72" s="391"/>
      <c r="J72" s="392"/>
      <c r="K72" s="390"/>
      <c r="L72" s="390"/>
      <c r="M72" s="391"/>
      <c r="N72" s="388"/>
      <c r="O72" s="389"/>
      <c r="P72" s="389"/>
      <c r="Q72" s="387"/>
      <c r="R72" s="388"/>
      <c r="S72" s="389"/>
      <c r="T72" s="389"/>
      <c r="U72" s="389"/>
      <c r="V72" s="937"/>
      <c r="W72" s="819"/>
      <c r="X72" s="680">
        <v>2</v>
      </c>
      <c r="Y72" s="678">
        <v>2</v>
      </c>
      <c r="Z72" s="676">
        <v>2</v>
      </c>
      <c r="AA72" s="677"/>
      <c r="AB72" s="678"/>
      <c r="AC72" s="678"/>
      <c r="AD72" s="676"/>
      <c r="AE72" s="1248"/>
      <c r="AF72" s="1176"/>
      <c r="AG72" s="970"/>
      <c r="AH72" s="971"/>
      <c r="AI72" s="972"/>
      <c r="AJ72" s="719">
        <v>2</v>
      </c>
      <c r="AK72" s="974">
        <v>2</v>
      </c>
      <c r="AL72" s="970">
        <v>2</v>
      </c>
      <c r="AM72" s="972">
        <v>2</v>
      </c>
      <c r="AN72" s="719">
        <v>2</v>
      </c>
      <c r="AO72" s="1782">
        <v>2</v>
      </c>
      <c r="AP72" s="971">
        <v>2</v>
      </c>
      <c r="AQ72" s="972">
        <v>2</v>
      </c>
      <c r="AR72" s="719">
        <v>2</v>
      </c>
      <c r="AS72" s="1802">
        <v>2</v>
      </c>
      <c r="AT72" s="971">
        <v>4</v>
      </c>
      <c r="AU72" s="1787"/>
      <c r="AV72" s="1785"/>
      <c r="AW72" s="1788"/>
      <c r="AX72" s="1788"/>
      <c r="AY72" s="1788"/>
      <c r="AZ72" s="1789"/>
      <c r="BA72" s="1790"/>
      <c r="BB72" s="1788"/>
      <c r="BC72" s="1788"/>
      <c r="BD72" s="1788"/>
      <c r="BE72" s="1791"/>
      <c r="BF72" s="1482">
        <f>SUM(E72:V72)</f>
        <v>0</v>
      </c>
      <c r="BG72" s="195">
        <f>SUM(X72:AU72)</f>
        <v>30</v>
      </c>
      <c r="BH72" s="552">
        <f>BF72+BG72</f>
        <v>30</v>
      </c>
      <c r="BI72" s="434"/>
      <c r="BJ72" s="160"/>
    </row>
    <row r="73" spans="1:62" ht="36.75" customHeight="1" x14ac:dyDescent="0.2">
      <c r="A73" s="249" t="s">
        <v>238</v>
      </c>
      <c r="B73" s="718" t="s">
        <v>113</v>
      </c>
      <c r="C73" s="720" t="s">
        <v>98</v>
      </c>
      <c r="D73" s="164"/>
      <c r="E73" s="955"/>
      <c r="F73" s="1792"/>
      <c r="G73" s="1792"/>
      <c r="H73" s="1792"/>
      <c r="I73" s="1793"/>
      <c r="J73" s="1794"/>
      <c r="K73" s="1792"/>
      <c r="L73" s="1378"/>
      <c r="M73" s="1379"/>
      <c r="N73" s="1795"/>
      <c r="O73" s="1378"/>
      <c r="P73" s="1378"/>
      <c r="Q73" s="1379"/>
      <c r="R73" s="1795"/>
      <c r="S73" s="1378"/>
      <c r="T73" s="1378"/>
      <c r="U73" s="1378"/>
      <c r="V73" s="937"/>
      <c r="W73" s="819"/>
      <c r="X73" s="680" t="s">
        <v>236</v>
      </c>
      <c r="Y73" s="721"/>
      <c r="Z73" s="722"/>
      <c r="AA73" s="723"/>
      <c r="AB73" s="721"/>
      <c r="AC73" s="721"/>
      <c r="AD73" s="722"/>
      <c r="AE73" s="1803"/>
      <c r="AF73" s="1804"/>
      <c r="AG73" s="1804"/>
      <c r="AH73" s="1382"/>
      <c r="AI73" s="1805"/>
      <c r="AJ73" s="1381"/>
      <c r="AK73" s="1382">
        <v>2</v>
      </c>
      <c r="AL73" s="1804">
        <v>2</v>
      </c>
      <c r="AM73" s="1805">
        <v>2</v>
      </c>
      <c r="AN73" s="1381">
        <v>4</v>
      </c>
      <c r="AO73" s="1382">
        <v>4</v>
      </c>
      <c r="AP73" s="971">
        <v>2</v>
      </c>
      <c r="AQ73" s="972">
        <v>2</v>
      </c>
      <c r="AR73" s="719">
        <v>4</v>
      </c>
      <c r="AS73" s="1802">
        <v>4</v>
      </c>
      <c r="AT73" s="971">
        <v>4</v>
      </c>
      <c r="AU73" s="1787"/>
      <c r="AV73" s="1785"/>
      <c r="AW73" s="1788"/>
      <c r="AX73" s="1788"/>
      <c r="AY73" s="1788"/>
      <c r="AZ73" s="1789"/>
      <c r="BA73" s="1790"/>
      <c r="BB73" s="1788"/>
      <c r="BC73" s="1788"/>
      <c r="BD73" s="1788"/>
      <c r="BE73" s="1791"/>
      <c r="BF73" s="1482">
        <f>SUM(E73:V73)</f>
        <v>0</v>
      </c>
      <c r="BG73" s="195">
        <f>SUM(X73:AU73)</f>
        <v>30</v>
      </c>
      <c r="BH73" s="552">
        <f>BF73+BG73</f>
        <v>30</v>
      </c>
      <c r="BI73" s="434"/>
      <c r="BJ73" s="160" t="str">
        <f>IF(BH73=138, "+", "-")</f>
        <v>-</v>
      </c>
    </row>
    <row r="74" spans="1:62" ht="25.5" customHeight="1" x14ac:dyDescent="0.2">
      <c r="A74" s="1661"/>
      <c r="B74" s="1662" t="s">
        <v>263</v>
      </c>
      <c r="C74" s="1663" t="s">
        <v>287</v>
      </c>
      <c r="D74" s="1664"/>
      <c r="E74" s="1806"/>
      <c r="F74" s="1666"/>
      <c r="G74" s="1666"/>
      <c r="H74" s="1666"/>
      <c r="I74" s="1667"/>
      <c r="J74" s="1668"/>
      <c r="K74" s="1666"/>
      <c r="L74" s="1669"/>
      <c r="M74" s="1670"/>
      <c r="N74" s="1671"/>
      <c r="O74" s="1669"/>
      <c r="P74" s="1669"/>
      <c r="Q74" s="1670"/>
      <c r="R74" s="1671"/>
      <c r="S74" s="1669"/>
      <c r="T74" s="1669"/>
      <c r="U74" s="1669"/>
      <c r="V74" s="937"/>
      <c r="W74" s="912"/>
      <c r="X74" s="683"/>
      <c r="Y74" s="1669"/>
      <c r="Z74" s="1670"/>
      <c r="AA74" s="1671"/>
      <c r="AB74" s="1669"/>
      <c r="AC74" s="1669"/>
      <c r="AD74" s="1670"/>
      <c r="AE74" s="1673"/>
      <c r="AF74" s="1172"/>
      <c r="AG74" s="1172"/>
      <c r="AH74" s="1172"/>
      <c r="AI74" s="1674"/>
      <c r="AJ74" s="1675"/>
      <c r="AK74" s="1171"/>
      <c r="AL74" s="1171"/>
      <c r="AM74" s="1672"/>
      <c r="AN74" s="1675"/>
      <c r="AO74" s="1171"/>
      <c r="AP74" s="1171"/>
      <c r="AQ74" s="1674"/>
      <c r="AR74" s="1675"/>
      <c r="AS74" s="1171"/>
      <c r="AT74" s="1807"/>
      <c r="AU74" s="1768"/>
      <c r="AV74" s="1676"/>
      <c r="AW74" s="1677"/>
      <c r="AX74" s="1677"/>
      <c r="AY74" s="1677"/>
      <c r="AZ74" s="1678"/>
      <c r="BA74" s="1679"/>
      <c r="BB74" s="1677"/>
      <c r="BC74" s="1677"/>
      <c r="BD74" s="1677"/>
      <c r="BE74" s="1680"/>
      <c r="BF74" s="1779"/>
      <c r="BG74" s="1780"/>
      <c r="BH74" s="1153"/>
      <c r="BI74" s="434"/>
      <c r="BJ74" s="160"/>
    </row>
    <row r="75" spans="1:62" ht="32.25" customHeight="1" x14ac:dyDescent="0.2">
      <c r="A75" s="249" t="s">
        <v>288</v>
      </c>
      <c r="B75" s="747" t="s">
        <v>266</v>
      </c>
      <c r="C75" s="198" t="s">
        <v>267</v>
      </c>
      <c r="D75" s="694"/>
      <c r="E75" s="955">
        <v>4</v>
      </c>
      <c r="F75" s="672">
        <v>2</v>
      </c>
      <c r="G75" s="672">
        <v>2</v>
      </c>
      <c r="H75" s="672"/>
      <c r="I75" s="674">
        <v>2</v>
      </c>
      <c r="J75" s="1808"/>
      <c r="K75" s="672">
        <v>2</v>
      </c>
      <c r="L75" s="678">
        <v>4</v>
      </c>
      <c r="M75" s="676"/>
      <c r="N75" s="677">
        <v>2</v>
      </c>
      <c r="O75" s="678">
        <v>2</v>
      </c>
      <c r="P75" s="678"/>
      <c r="Q75" s="676">
        <v>2</v>
      </c>
      <c r="R75" s="677">
        <v>2</v>
      </c>
      <c r="S75" s="678">
        <v>2</v>
      </c>
      <c r="T75" s="678">
        <v>2</v>
      </c>
      <c r="U75" s="678">
        <v>2</v>
      </c>
      <c r="V75" s="937"/>
      <c r="W75" s="819"/>
      <c r="X75" s="680">
        <v>6</v>
      </c>
      <c r="Y75" s="678">
        <v>4</v>
      </c>
      <c r="Z75" s="676">
        <v>4</v>
      </c>
      <c r="AA75" s="677"/>
      <c r="AB75" s="678"/>
      <c r="AC75" s="678"/>
      <c r="AD75" s="676"/>
      <c r="AE75" s="1248"/>
      <c r="AF75" s="970"/>
      <c r="AG75" s="970"/>
      <c r="AH75" s="970"/>
      <c r="AI75" s="972">
        <v>4</v>
      </c>
      <c r="AJ75" s="719">
        <v>6</v>
      </c>
      <c r="AK75" s="971">
        <v>6</v>
      </c>
      <c r="AL75" s="974">
        <v>6</v>
      </c>
      <c r="AM75" s="1809">
        <v>6</v>
      </c>
      <c r="AN75" s="719">
        <v>4</v>
      </c>
      <c r="AO75" s="1782">
        <v>6</v>
      </c>
      <c r="AP75" s="971">
        <v>4</v>
      </c>
      <c r="AQ75" s="972">
        <v>4</v>
      </c>
      <c r="AR75" s="719">
        <v>4</v>
      </c>
      <c r="AS75" s="971">
        <v>6</v>
      </c>
      <c r="AT75" s="1801"/>
      <c r="AU75" s="1787"/>
      <c r="AV75" s="1783"/>
      <c r="AW75" s="1730"/>
      <c r="AX75" s="1730"/>
      <c r="AY75" s="1730"/>
      <c r="AZ75" s="1731"/>
      <c r="BA75" s="1732"/>
      <c r="BB75" s="1730"/>
      <c r="BC75" s="1730"/>
      <c r="BD75" s="1730"/>
      <c r="BE75" s="1452"/>
      <c r="BF75" s="1482">
        <f>SUM(E75:V75)</f>
        <v>30</v>
      </c>
      <c r="BG75" s="195">
        <f>SUM(X75:AU75)</f>
        <v>70</v>
      </c>
      <c r="BH75" s="227">
        <f>BF75+BG75</f>
        <v>100</v>
      </c>
      <c r="BI75" s="434"/>
      <c r="BJ75" s="160" t="str">
        <f>IF(BH75=80, "+", "-")</f>
        <v>-</v>
      </c>
    </row>
    <row r="76" spans="1:62" ht="39.75" customHeight="1" x14ac:dyDescent="0.2">
      <c r="A76" s="457" t="s">
        <v>289</v>
      </c>
      <c r="B76" s="1810" t="s">
        <v>290</v>
      </c>
      <c r="C76" s="198" t="s">
        <v>247</v>
      </c>
      <c r="D76" s="1109"/>
      <c r="E76" s="671">
        <v>4</v>
      </c>
      <c r="F76" s="689">
        <v>2</v>
      </c>
      <c r="G76" s="687">
        <v>4</v>
      </c>
      <c r="H76" s="687">
        <v>4</v>
      </c>
      <c r="I76" s="688">
        <v>2</v>
      </c>
      <c r="J76" s="689">
        <v>2</v>
      </c>
      <c r="K76" s="687">
        <v>2</v>
      </c>
      <c r="L76" s="684">
        <v>4</v>
      </c>
      <c r="M76" s="676">
        <v>2</v>
      </c>
      <c r="N76" s="1811">
        <v>2</v>
      </c>
      <c r="O76" s="684">
        <v>2</v>
      </c>
      <c r="P76" s="684">
        <v>4</v>
      </c>
      <c r="Q76" s="685">
        <v>2</v>
      </c>
      <c r="R76" s="686">
        <v>4</v>
      </c>
      <c r="S76" s="684">
        <v>2</v>
      </c>
      <c r="T76" s="684">
        <v>6</v>
      </c>
      <c r="U76" s="684">
        <v>4</v>
      </c>
      <c r="V76" s="1797"/>
      <c r="W76" s="912"/>
      <c r="X76" s="683"/>
      <c r="Y76" s="684"/>
      <c r="Z76" s="676"/>
      <c r="AA76" s="686"/>
      <c r="AB76" s="684"/>
      <c r="AC76" s="684"/>
      <c r="AD76" s="676"/>
      <c r="AE76" s="1812"/>
      <c r="AF76" s="1813"/>
      <c r="AG76" s="1813"/>
      <c r="AH76" s="1162"/>
      <c r="AI76" s="972"/>
      <c r="AJ76" s="729"/>
      <c r="AK76" s="1814"/>
      <c r="AL76" s="1815"/>
      <c r="AM76" s="1809"/>
      <c r="AN76" s="729"/>
      <c r="AO76" s="1161"/>
      <c r="AP76" s="1814"/>
      <c r="AQ76" s="972"/>
      <c r="AR76" s="1160"/>
      <c r="AS76" s="1814"/>
      <c r="AT76" s="1814"/>
      <c r="AU76" s="1768"/>
      <c r="AV76" s="1641"/>
      <c r="AW76" s="1730"/>
      <c r="AX76" s="1730"/>
      <c r="AY76" s="1730"/>
      <c r="AZ76" s="1731"/>
      <c r="BA76" s="1732"/>
      <c r="BB76" s="1730"/>
      <c r="BC76" s="1730"/>
      <c r="BD76" s="1730"/>
      <c r="BE76" s="1452"/>
      <c r="BF76" s="1482">
        <f>SUM(E76:V76)</f>
        <v>52</v>
      </c>
      <c r="BG76" s="195">
        <f>SUM(X76:AU76)</f>
        <v>0</v>
      </c>
      <c r="BH76" s="227">
        <f>BF76+BG76</f>
        <v>52</v>
      </c>
      <c r="BI76" s="434"/>
      <c r="BJ76" s="160" t="str">
        <f>IF(BH76=54, "+", "-")</f>
        <v>-</v>
      </c>
    </row>
    <row r="77" spans="1:62" ht="39.75" customHeight="1" x14ac:dyDescent="0.25">
      <c r="A77" s="981" t="s">
        <v>291</v>
      </c>
      <c r="B77" s="1816" t="s">
        <v>269</v>
      </c>
      <c r="C77" s="1817" t="s">
        <v>98</v>
      </c>
      <c r="D77" s="1818"/>
      <c r="E77" s="1819"/>
      <c r="F77" s="1820"/>
      <c r="G77" s="1821">
        <v>2</v>
      </c>
      <c r="H77" s="1822">
        <v>2</v>
      </c>
      <c r="I77" s="1823">
        <v>4</v>
      </c>
      <c r="J77" s="1824">
        <v>4</v>
      </c>
      <c r="K77" s="1822">
        <v>2</v>
      </c>
      <c r="L77" s="1825">
        <v>2</v>
      </c>
      <c r="M77" s="1826">
        <v>2</v>
      </c>
      <c r="N77" s="1827">
        <v>2</v>
      </c>
      <c r="O77" s="1825">
        <v>2</v>
      </c>
      <c r="P77" s="1825">
        <v>2</v>
      </c>
      <c r="Q77" s="1826">
        <v>4</v>
      </c>
      <c r="R77" s="1827">
        <v>4</v>
      </c>
      <c r="S77" s="1825">
        <v>2</v>
      </c>
      <c r="T77" s="1825">
        <v>4</v>
      </c>
      <c r="U77" s="1825">
        <v>4</v>
      </c>
      <c r="V77" s="1828"/>
      <c r="W77" s="1829"/>
      <c r="X77" s="1261"/>
      <c r="Y77" s="1825">
        <v>4</v>
      </c>
      <c r="Z77" s="1826">
        <v>4</v>
      </c>
      <c r="AA77" s="1827"/>
      <c r="AB77" s="1825"/>
      <c r="AC77" s="1825"/>
      <c r="AD77" s="1826"/>
      <c r="AE77" s="1264"/>
      <c r="AF77" s="1265"/>
      <c r="AG77" s="1265"/>
      <c r="AH77" s="1265"/>
      <c r="AI77" s="1830">
        <v>4</v>
      </c>
      <c r="AJ77" s="1272">
        <v>4</v>
      </c>
      <c r="AK77" s="1273">
        <v>6</v>
      </c>
      <c r="AL77" s="1273">
        <v>6</v>
      </c>
      <c r="AM77" s="1266">
        <v>4</v>
      </c>
      <c r="AN77" s="1272">
        <v>4</v>
      </c>
      <c r="AO77" s="1273">
        <v>4</v>
      </c>
      <c r="AP77" s="1273">
        <v>4</v>
      </c>
      <c r="AQ77" s="1830">
        <v>4</v>
      </c>
      <c r="AR77" s="1272">
        <v>2</v>
      </c>
      <c r="AS77" s="1273">
        <v>4</v>
      </c>
      <c r="AT77" s="1273">
        <v>4</v>
      </c>
      <c r="AU77" s="1831"/>
      <c r="AV77" s="1832"/>
      <c r="AW77" s="1833"/>
      <c r="AX77" s="1833"/>
      <c r="AY77" s="1833"/>
      <c r="AZ77" s="1834"/>
      <c r="BA77" s="1835"/>
      <c r="BB77" s="1833"/>
      <c r="BC77" s="1833"/>
      <c r="BD77" s="1833"/>
      <c r="BE77" s="1836"/>
      <c r="BF77" s="1617">
        <f>SUM(E77:V77)</f>
        <v>42</v>
      </c>
      <c r="BG77" s="195">
        <f>SUM(X77:AU77)</f>
        <v>58</v>
      </c>
      <c r="BH77" s="1072">
        <f>BF77+BG77</f>
        <v>100</v>
      </c>
      <c r="BI77" s="434"/>
      <c r="BJ77" s="160" t="str">
        <f>IF(BH77=180, "+", "-")</f>
        <v>-</v>
      </c>
    </row>
    <row r="78" spans="1:62" s="16" customFormat="1" ht="32.25" customHeight="1" x14ac:dyDescent="0.25">
      <c r="A78" s="1837"/>
      <c r="B78" s="2218" t="s">
        <v>114</v>
      </c>
      <c r="C78" s="2219"/>
      <c r="D78" s="2220"/>
      <c r="E78" s="618">
        <f t="shared" ref="E78:U78" si="8">SUM(E49:E77)</f>
        <v>36</v>
      </c>
      <c r="F78" s="618">
        <f t="shared" si="8"/>
        <v>36</v>
      </c>
      <c r="G78" s="618">
        <f t="shared" si="8"/>
        <v>36</v>
      </c>
      <c r="H78" s="618">
        <f t="shared" si="8"/>
        <v>36</v>
      </c>
      <c r="I78" s="618">
        <f t="shared" si="8"/>
        <v>36</v>
      </c>
      <c r="J78" s="618">
        <f t="shared" si="8"/>
        <v>36</v>
      </c>
      <c r="K78" s="618">
        <f t="shared" si="8"/>
        <v>36</v>
      </c>
      <c r="L78" s="618">
        <f t="shared" si="8"/>
        <v>36</v>
      </c>
      <c r="M78" s="618">
        <f t="shared" si="8"/>
        <v>36</v>
      </c>
      <c r="N78" s="618">
        <f t="shared" si="8"/>
        <v>36</v>
      </c>
      <c r="O78" s="618">
        <f t="shared" si="8"/>
        <v>36</v>
      </c>
      <c r="P78" s="618">
        <f t="shared" si="8"/>
        <v>36</v>
      </c>
      <c r="Q78" s="618">
        <f t="shared" si="8"/>
        <v>36</v>
      </c>
      <c r="R78" s="618">
        <f t="shared" si="8"/>
        <v>36</v>
      </c>
      <c r="S78" s="618">
        <f t="shared" si="8"/>
        <v>36</v>
      </c>
      <c r="T78" s="618">
        <f t="shared" si="8"/>
        <v>36</v>
      </c>
      <c r="U78" s="618">
        <f t="shared" si="8"/>
        <v>36</v>
      </c>
      <c r="V78" s="623">
        <f>SUM(V48:V77)</f>
        <v>0</v>
      </c>
      <c r="W78" s="624"/>
      <c r="X78" s="622">
        <f t="shared" ref="X78:AT78" si="9">SUM(X49:X77)</f>
        <v>36</v>
      </c>
      <c r="Y78" s="622">
        <f t="shared" si="9"/>
        <v>36</v>
      </c>
      <c r="Z78" s="622">
        <f t="shared" si="9"/>
        <v>36</v>
      </c>
      <c r="AA78" s="622">
        <f t="shared" si="9"/>
        <v>36</v>
      </c>
      <c r="AB78" s="622">
        <f t="shared" si="9"/>
        <v>36</v>
      </c>
      <c r="AC78" s="622">
        <f t="shared" si="9"/>
        <v>36</v>
      </c>
      <c r="AD78" s="622">
        <f t="shared" si="9"/>
        <v>36</v>
      </c>
      <c r="AE78" s="622">
        <f t="shared" si="9"/>
        <v>36</v>
      </c>
      <c r="AF78" s="622">
        <f t="shared" si="9"/>
        <v>36</v>
      </c>
      <c r="AG78" s="622">
        <f t="shared" si="9"/>
        <v>36</v>
      </c>
      <c r="AH78" s="622">
        <f t="shared" si="9"/>
        <v>36</v>
      </c>
      <c r="AI78" s="622">
        <f t="shared" si="9"/>
        <v>36</v>
      </c>
      <c r="AJ78" s="622">
        <f t="shared" si="9"/>
        <v>36</v>
      </c>
      <c r="AK78" s="622">
        <f t="shared" si="9"/>
        <v>36</v>
      </c>
      <c r="AL78" s="622">
        <f t="shared" si="9"/>
        <v>36</v>
      </c>
      <c r="AM78" s="622">
        <f t="shared" si="9"/>
        <v>36</v>
      </c>
      <c r="AN78" s="622">
        <f t="shared" si="9"/>
        <v>36</v>
      </c>
      <c r="AO78" s="622">
        <f t="shared" si="9"/>
        <v>36</v>
      </c>
      <c r="AP78" s="622">
        <f t="shared" si="9"/>
        <v>36</v>
      </c>
      <c r="AQ78" s="622">
        <f t="shared" si="9"/>
        <v>36</v>
      </c>
      <c r="AR78" s="622">
        <f t="shared" si="9"/>
        <v>36</v>
      </c>
      <c r="AS78" s="622">
        <f t="shared" si="9"/>
        <v>36</v>
      </c>
      <c r="AT78" s="622">
        <f t="shared" si="9"/>
        <v>36</v>
      </c>
      <c r="AU78" s="1281">
        <f>SUM(AU48:AU77)</f>
        <v>0</v>
      </c>
      <c r="AV78" s="619">
        <f>SUM(AV48:AV77)</f>
        <v>0</v>
      </c>
      <c r="AW78" s="619"/>
      <c r="AX78" s="619"/>
      <c r="AY78" s="619"/>
      <c r="AZ78" s="620"/>
      <c r="BA78" s="618"/>
      <c r="BB78" s="619"/>
      <c r="BC78" s="619"/>
      <c r="BD78" s="619"/>
      <c r="BE78" s="620"/>
      <c r="BF78" s="627">
        <f>SUM(BF49:BF77)</f>
        <v>612</v>
      </c>
      <c r="BG78" s="627">
        <f>SUM(BG49:BG77)</f>
        <v>828</v>
      </c>
      <c r="BH78" s="627">
        <f>SUM(BH49:BH77)</f>
        <v>1440</v>
      </c>
      <c r="BI78" s="628"/>
      <c r="BJ78" s="160" t="str">
        <f>IF(BH78=1404, "+", "-")</f>
        <v>-</v>
      </c>
    </row>
    <row r="79" spans="1:62" s="16" customFormat="1" ht="32.25" customHeight="1" x14ac:dyDescent="0.25">
      <c r="A79" s="1388"/>
      <c r="B79" s="814"/>
      <c r="C79" s="814"/>
      <c r="D79" s="814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815"/>
      <c r="BG79" s="815"/>
      <c r="BH79" s="815"/>
      <c r="BI79" s="815"/>
      <c r="BJ79" s="160"/>
    </row>
    <row r="80" spans="1:62" ht="18.75" customHeight="1" x14ac:dyDescent="0.2">
      <c r="B80" s="25" t="s">
        <v>252</v>
      </c>
      <c r="C80" s="2196" t="s">
        <v>292</v>
      </c>
      <c r="D80" s="2197"/>
      <c r="E80" s="2197"/>
      <c r="F80" s="2197"/>
      <c r="G80" s="2197"/>
      <c r="H80" s="2197"/>
      <c r="I80" s="2197"/>
      <c r="J80" s="2197"/>
      <c r="K80" s="2197"/>
      <c r="L80" s="2197"/>
      <c r="M80" s="2197"/>
      <c r="N80" s="2197"/>
      <c r="O80" s="2197"/>
      <c r="P80" s="2197"/>
      <c r="Q80" s="2197"/>
      <c r="R80" s="2197"/>
      <c r="S80" s="2197"/>
      <c r="T80" s="2197"/>
      <c r="U80" s="2197"/>
      <c r="V80" s="2197"/>
      <c r="W80" s="2197"/>
      <c r="X80" s="2197"/>
      <c r="Y80" s="2198"/>
      <c r="AA80" s="26" t="s">
        <v>152</v>
      </c>
      <c r="AB80" s="19"/>
      <c r="AD80" s="27" t="s">
        <v>293</v>
      </c>
      <c r="AE80" s="27"/>
      <c r="AK80" s="28"/>
      <c r="AM80" s="28"/>
      <c r="AN80" s="20"/>
      <c r="AO80" s="20"/>
      <c r="AP80" s="20"/>
      <c r="AQ80" s="20"/>
      <c r="AR80" s="21"/>
      <c r="AS80" s="21"/>
      <c r="AT80" s="21"/>
      <c r="AU80" s="20"/>
      <c r="AV80" s="5"/>
      <c r="AW80" s="18"/>
      <c r="AX80" s="18"/>
      <c r="AY80" s="19"/>
      <c r="AZ80" s="19"/>
      <c r="BA80" s="19"/>
      <c r="BB80" s="19"/>
      <c r="BC80" s="18"/>
      <c r="BD80" s="18"/>
      <c r="BE80" s="19"/>
      <c r="BF80" s="19"/>
      <c r="BG80" s="19"/>
      <c r="BH80" s="19"/>
    </row>
    <row r="81" spans="1:62" ht="18.75" x14ac:dyDescent="0.2">
      <c r="A81" s="2180" t="s">
        <v>15</v>
      </c>
      <c r="B81" s="2186" t="s">
        <v>16</v>
      </c>
      <c r="C81" s="2183" t="s">
        <v>17</v>
      </c>
      <c r="D81" s="2189" t="s">
        <v>18</v>
      </c>
      <c r="E81" s="2201" t="s">
        <v>19</v>
      </c>
      <c r="F81" s="2194"/>
      <c r="G81" s="2194"/>
      <c r="H81" s="2194"/>
      <c r="I81" s="2195"/>
      <c r="J81" s="2193" t="s">
        <v>20</v>
      </c>
      <c r="K81" s="2194"/>
      <c r="L81" s="2194"/>
      <c r="M81" s="2195"/>
      <c r="N81" s="2199" t="s">
        <v>21</v>
      </c>
      <c r="O81" s="2194"/>
      <c r="P81" s="2194"/>
      <c r="Q81" s="2200"/>
      <c r="R81" s="2199" t="s">
        <v>22</v>
      </c>
      <c r="S81" s="2194"/>
      <c r="T81" s="2194"/>
      <c r="U81" s="2194"/>
      <c r="V81" s="2200"/>
      <c r="W81" s="2193" t="s">
        <v>23</v>
      </c>
      <c r="X81" s="2194"/>
      <c r="Y81" s="2194"/>
      <c r="Z81" s="2195"/>
      <c r="AA81" s="2193" t="s">
        <v>24</v>
      </c>
      <c r="AB81" s="2194"/>
      <c r="AC81" s="2194"/>
      <c r="AD81" s="2195"/>
      <c r="AE81" s="2193" t="s">
        <v>25</v>
      </c>
      <c r="AF81" s="2194"/>
      <c r="AG81" s="2194"/>
      <c r="AH81" s="2194"/>
      <c r="AI81" s="2195"/>
      <c r="AJ81" s="2193" t="s">
        <v>26</v>
      </c>
      <c r="AK81" s="2194"/>
      <c r="AL81" s="2194"/>
      <c r="AM81" s="2195"/>
      <c r="AN81" s="2199" t="s">
        <v>27</v>
      </c>
      <c r="AO81" s="2194"/>
      <c r="AP81" s="2194"/>
      <c r="AQ81" s="2200"/>
      <c r="AR81" s="2213" t="s">
        <v>28</v>
      </c>
      <c r="AS81" s="2194"/>
      <c r="AT81" s="2194"/>
      <c r="AU81" s="2194"/>
      <c r="AV81" s="2214"/>
      <c r="AW81" s="29"/>
      <c r="AX81" s="29"/>
      <c r="AY81" s="29"/>
      <c r="AZ81" s="30"/>
      <c r="BA81" s="2202" t="s">
        <v>29</v>
      </c>
      <c r="BB81" s="2203"/>
      <c r="BC81" s="2203"/>
      <c r="BD81" s="2203"/>
      <c r="BE81" s="2204"/>
      <c r="BF81" s="2205" t="s">
        <v>30</v>
      </c>
      <c r="BG81" s="2208" t="s">
        <v>31</v>
      </c>
      <c r="BH81" s="2210" t="s">
        <v>32</v>
      </c>
      <c r="BI81" s="2215" t="s">
        <v>33</v>
      </c>
    </row>
    <row r="82" spans="1:62" ht="13.5" customHeight="1" x14ac:dyDescent="0.2">
      <c r="A82" s="2181"/>
      <c r="B82" s="2187"/>
      <c r="C82" s="2184"/>
      <c r="D82" s="2190"/>
      <c r="E82" s="31">
        <v>2</v>
      </c>
      <c r="F82" s="31">
        <v>9</v>
      </c>
      <c r="G82" s="32">
        <v>16</v>
      </c>
      <c r="H82" s="33">
        <v>23</v>
      </c>
      <c r="I82" s="34">
        <v>30</v>
      </c>
      <c r="J82" s="35">
        <v>7</v>
      </c>
      <c r="K82" s="32">
        <v>14</v>
      </c>
      <c r="L82" s="32">
        <v>21</v>
      </c>
      <c r="M82" s="34">
        <v>28</v>
      </c>
      <c r="N82" s="36">
        <v>4</v>
      </c>
      <c r="O82" s="37">
        <v>11</v>
      </c>
      <c r="P82" s="32">
        <v>18</v>
      </c>
      <c r="Q82" s="32">
        <v>25</v>
      </c>
      <c r="R82" s="38">
        <v>2</v>
      </c>
      <c r="S82" s="31">
        <v>9</v>
      </c>
      <c r="T82" s="31">
        <v>16</v>
      </c>
      <c r="U82" s="32">
        <v>23</v>
      </c>
      <c r="V82" s="39">
        <v>30</v>
      </c>
      <c r="W82" s="40">
        <v>6</v>
      </c>
      <c r="X82" s="41">
        <v>13</v>
      </c>
      <c r="Y82" s="32">
        <v>20</v>
      </c>
      <c r="Z82" s="34">
        <v>27</v>
      </c>
      <c r="AA82" s="31">
        <v>3</v>
      </c>
      <c r="AB82" s="32">
        <v>10</v>
      </c>
      <c r="AC82" s="32">
        <v>17</v>
      </c>
      <c r="AD82" s="42">
        <v>24</v>
      </c>
      <c r="AE82" s="43">
        <v>3</v>
      </c>
      <c r="AF82" s="44">
        <v>10</v>
      </c>
      <c r="AG82" s="45">
        <v>17</v>
      </c>
      <c r="AH82" s="46">
        <v>24</v>
      </c>
      <c r="AI82" s="46">
        <v>31</v>
      </c>
      <c r="AJ82" s="35">
        <v>7</v>
      </c>
      <c r="AK82" s="32">
        <v>14</v>
      </c>
      <c r="AL82" s="32">
        <v>21</v>
      </c>
      <c r="AM82" s="47">
        <v>28</v>
      </c>
      <c r="AN82" s="36">
        <v>5</v>
      </c>
      <c r="AO82" s="37">
        <v>12</v>
      </c>
      <c r="AP82" s="37">
        <v>19</v>
      </c>
      <c r="AQ82" s="37">
        <v>26</v>
      </c>
      <c r="AR82" s="48">
        <v>2</v>
      </c>
      <c r="AS82" s="49">
        <v>9</v>
      </c>
      <c r="AT82" s="50">
        <v>16</v>
      </c>
      <c r="AU82" s="32">
        <v>23</v>
      </c>
      <c r="AV82" s="45">
        <v>30</v>
      </c>
      <c r="AW82" s="51">
        <v>8</v>
      </c>
      <c r="AX82" s="52">
        <v>15</v>
      </c>
      <c r="AY82" s="53">
        <v>22</v>
      </c>
      <c r="AZ82" s="54">
        <v>29</v>
      </c>
      <c r="BA82" s="55">
        <v>30</v>
      </c>
      <c r="BB82" s="52">
        <v>6</v>
      </c>
      <c r="BC82" s="52">
        <v>13</v>
      </c>
      <c r="BD82" s="52">
        <v>20</v>
      </c>
      <c r="BE82" s="56">
        <v>27</v>
      </c>
      <c r="BF82" s="2206"/>
      <c r="BG82" s="2206"/>
      <c r="BH82" s="2211"/>
      <c r="BI82" s="2216"/>
    </row>
    <row r="83" spans="1:62" ht="15" customHeight="1" x14ac:dyDescent="0.2">
      <c r="A83" s="2181"/>
      <c r="B83" s="2187"/>
      <c r="C83" s="2184"/>
      <c r="D83" s="2190"/>
      <c r="E83" s="57">
        <v>7</v>
      </c>
      <c r="F83" s="57">
        <v>14</v>
      </c>
      <c r="G83" s="58">
        <v>21</v>
      </c>
      <c r="H83" s="59">
        <v>28</v>
      </c>
      <c r="I83" s="60">
        <v>5</v>
      </c>
      <c r="J83" s="61">
        <v>12</v>
      </c>
      <c r="K83" s="58">
        <v>19</v>
      </c>
      <c r="L83" s="58">
        <v>26</v>
      </c>
      <c r="M83" s="60">
        <v>2</v>
      </c>
      <c r="N83" s="62">
        <v>9</v>
      </c>
      <c r="O83" s="63">
        <v>16</v>
      </c>
      <c r="P83" s="58">
        <v>23</v>
      </c>
      <c r="Q83" s="58">
        <v>30</v>
      </c>
      <c r="R83" s="64">
        <v>7</v>
      </c>
      <c r="S83" s="57">
        <v>14</v>
      </c>
      <c r="T83" s="57">
        <v>21</v>
      </c>
      <c r="U83" s="58">
        <v>28</v>
      </c>
      <c r="V83" s="65">
        <v>4</v>
      </c>
      <c r="W83" s="66">
        <v>11</v>
      </c>
      <c r="X83" s="67">
        <v>18</v>
      </c>
      <c r="Y83" s="58">
        <v>25</v>
      </c>
      <c r="Z83" s="60">
        <v>1</v>
      </c>
      <c r="AA83" s="57">
        <v>8</v>
      </c>
      <c r="AB83" s="58">
        <v>15</v>
      </c>
      <c r="AC83" s="58">
        <v>22</v>
      </c>
      <c r="AD83" s="68">
        <v>1</v>
      </c>
      <c r="AE83" s="69">
        <v>8</v>
      </c>
      <c r="AF83" s="70">
        <v>15</v>
      </c>
      <c r="AG83" s="57">
        <v>22</v>
      </c>
      <c r="AH83" s="71">
        <v>29</v>
      </c>
      <c r="AI83" s="71">
        <v>5</v>
      </c>
      <c r="AJ83" s="61">
        <v>12</v>
      </c>
      <c r="AK83" s="58">
        <v>19</v>
      </c>
      <c r="AL83" s="58">
        <v>26</v>
      </c>
      <c r="AM83" s="72">
        <v>3</v>
      </c>
      <c r="AN83" s="73">
        <v>10</v>
      </c>
      <c r="AO83" s="63">
        <v>17</v>
      </c>
      <c r="AP83" s="63">
        <v>24</v>
      </c>
      <c r="AQ83" s="63">
        <v>31</v>
      </c>
      <c r="AR83" s="74">
        <v>7</v>
      </c>
      <c r="AS83" s="75">
        <v>14</v>
      </c>
      <c r="AT83" s="70">
        <v>21</v>
      </c>
      <c r="AU83" s="58">
        <v>28</v>
      </c>
      <c r="AV83" s="57"/>
      <c r="AW83" s="76">
        <v>13</v>
      </c>
      <c r="AX83" s="77">
        <v>20</v>
      </c>
      <c r="AY83" s="78">
        <v>27</v>
      </c>
      <c r="AZ83" s="79">
        <v>3</v>
      </c>
      <c r="BA83" s="80">
        <v>4</v>
      </c>
      <c r="BB83" s="77">
        <v>11</v>
      </c>
      <c r="BC83" s="77">
        <v>18</v>
      </c>
      <c r="BD83" s="77">
        <v>25</v>
      </c>
      <c r="BE83" s="81">
        <v>31</v>
      </c>
      <c r="BF83" s="2206"/>
      <c r="BG83" s="2206"/>
      <c r="BH83" s="2211"/>
      <c r="BI83" s="2216"/>
    </row>
    <row r="84" spans="1:62" ht="15" customHeight="1" x14ac:dyDescent="0.2">
      <c r="A84" s="2181"/>
      <c r="B84" s="2187"/>
      <c r="C84" s="2184"/>
      <c r="D84" s="2190"/>
      <c r="E84" s="83" t="s">
        <v>34</v>
      </c>
      <c r="F84" s="84"/>
      <c r="G84" s="84"/>
      <c r="H84" s="85"/>
      <c r="I84" s="86"/>
      <c r="J84" s="87"/>
      <c r="K84" s="83"/>
      <c r="L84" s="84"/>
      <c r="M84" s="85"/>
      <c r="N84" s="88"/>
      <c r="O84" s="84"/>
      <c r="P84" s="84"/>
      <c r="Q84" s="86"/>
      <c r="R84" s="89"/>
      <c r="S84" s="84"/>
      <c r="T84" s="84"/>
      <c r="U84" s="85"/>
      <c r="V84" s="635"/>
      <c r="W84" s="91"/>
      <c r="X84" s="92"/>
      <c r="Y84" s="93"/>
      <c r="Z84" s="94"/>
      <c r="AA84" s="95"/>
      <c r="AB84" s="84"/>
      <c r="AC84" s="84"/>
      <c r="AD84" s="86"/>
      <c r="AE84" s="88"/>
      <c r="AF84" s="84"/>
      <c r="AG84" s="84"/>
      <c r="AH84" s="85"/>
      <c r="AI84" s="86"/>
      <c r="AJ84" s="88"/>
      <c r="AK84" s="84"/>
      <c r="AL84" s="84"/>
      <c r="AM84" s="86"/>
      <c r="AN84" s="88"/>
      <c r="AO84" s="84"/>
      <c r="AP84" s="84"/>
      <c r="AQ84" s="84"/>
      <c r="AR84" s="88"/>
      <c r="AS84" s="84"/>
      <c r="AT84" s="84"/>
      <c r="AU84" s="84"/>
      <c r="AV84" s="89"/>
      <c r="AW84" s="84"/>
      <c r="AX84" s="84"/>
      <c r="AY84" s="84"/>
      <c r="AZ84" s="86"/>
      <c r="BA84" s="83"/>
      <c r="BB84" s="96"/>
      <c r="BC84" s="96"/>
      <c r="BD84" s="96"/>
      <c r="BE84" s="97"/>
      <c r="BF84" s="2206"/>
      <c r="BG84" s="2206"/>
      <c r="BH84" s="2211"/>
      <c r="BI84" s="2216"/>
    </row>
    <row r="85" spans="1:62" s="82" customFormat="1" ht="19.5" customHeight="1" x14ac:dyDescent="0.25">
      <c r="A85" s="2182"/>
      <c r="B85" s="2188"/>
      <c r="C85" s="2185"/>
      <c r="D85" s="2191"/>
      <c r="E85" s="98">
        <v>1</v>
      </c>
      <c r="F85" s="98">
        <v>2</v>
      </c>
      <c r="G85" s="98">
        <v>3</v>
      </c>
      <c r="H85" s="98">
        <v>4</v>
      </c>
      <c r="I85" s="99">
        <v>5</v>
      </c>
      <c r="J85" s="100">
        <v>6</v>
      </c>
      <c r="K85" s="98">
        <v>7</v>
      </c>
      <c r="L85" s="98">
        <v>8</v>
      </c>
      <c r="M85" s="99">
        <v>9</v>
      </c>
      <c r="N85" s="100">
        <v>10</v>
      </c>
      <c r="O85" s="98">
        <v>11</v>
      </c>
      <c r="P85" s="98">
        <v>12</v>
      </c>
      <c r="Q85" s="99">
        <v>13</v>
      </c>
      <c r="R85" s="100">
        <v>14</v>
      </c>
      <c r="S85" s="98">
        <v>15</v>
      </c>
      <c r="T85" s="98">
        <v>16</v>
      </c>
      <c r="U85" s="98">
        <v>17</v>
      </c>
      <c r="V85" s="101">
        <v>18</v>
      </c>
      <c r="W85" s="102">
        <v>19</v>
      </c>
      <c r="X85" s="103">
        <v>20</v>
      </c>
      <c r="Y85" s="98">
        <v>21</v>
      </c>
      <c r="Z85" s="99">
        <v>22</v>
      </c>
      <c r="AA85" s="100">
        <v>23</v>
      </c>
      <c r="AB85" s="98">
        <v>24</v>
      </c>
      <c r="AC85" s="98">
        <v>25</v>
      </c>
      <c r="AD85" s="99">
        <v>26</v>
      </c>
      <c r="AE85" s="100">
        <v>27</v>
      </c>
      <c r="AF85" s="98">
        <v>28</v>
      </c>
      <c r="AG85" s="98">
        <v>29</v>
      </c>
      <c r="AH85" s="98">
        <v>30</v>
      </c>
      <c r="AI85" s="99">
        <v>31</v>
      </c>
      <c r="AJ85" s="100">
        <v>32</v>
      </c>
      <c r="AK85" s="98">
        <v>33</v>
      </c>
      <c r="AL85" s="98">
        <v>34</v>
      </c>
      <c r="AM85" s="99">
        <v>35</v>
      </c>
      <c r="AN85" s="100">
        <v>36</v>
      </c>
      <c r="AO85" s="98">
        <v>37</v>
      </c>
      <c r="AP85" s="98">
        <v>38</v>
      </c>
      <c r="AQ85" s="99">
        <v>39</v>
      </c>
      <c r="AR85" s="100">
        <v>40</v>
      </c>
      <c r="AS85" s="98">
        <v>41</v>
      </c>
      <c r="AT85" s="98">
        <v>42</v>
      </c>
      <c r="AU85" s="98">
        <v>43</v>
      </c>
      <c r="AV85" s="98">
        <v>44</v>
      </c>
      <c r="AW85" s="98">
        <v>45</v>
      </c>
      <c r="AX85" s="98">
        <v>46</v>
      </c>
      <c r="AY85" s="98">
        <v>47</v>
      </c>
      <c r="AZ85" s="99">
        <v>48</v>
      </c>
      <c r="BA85" s="104">
        <v>49</v>
      </c>
      <c r="BB85" s="98">
        <v>50</v>
      </c>
      <c r="BC85" s="98">
        <v>51</v>
      </c>
      <c r="BD85" s="98">
        <v>52</v>
      </c>
      <c r="BE85" s="105">
        <v>53</v>
      </c>
      <c r="BF85" s="2207"/>
      <c r="BG85" s="2209"/>
      <c r="BH85" s="2212"/>
      <c r="BI85" s="2217"/>
    </row>
    <row r="86" spans="1:62" s="82" customFormat="1" ht="42.75" customHeight="1" x14ac:dyDescent="0.25">
      <c r="A86" s="106"/>
      <c r="B86" s="107" t="s">
        <v>294</v>
      </c>
      <c r="C86" s="108" t="s">
        <v>155</v>
      </c>
      <c r="D86" s="109"/>
      <c r="E86" s="110"/>
      <c r="F86" s="111"/>
      <c r="G86" s="111"/>
      <c r="H86" s="112"/>
      <c r="I86" s="113"/>
      <c r="J86" s="114"/>
      <c r="K86" s="111"/>
      <c r="L86" s="111"/>
      <c r="M86" s="113"/>
      <c r="N86" s="114"/>
      <c r="O86" s="111"/>
      <c r="P86" s="111"/>
      <c r="Q86" s="113"/>
      <c r="R86" s="114"/>
      <c r="S86" s="111"/>
      <c r="T86" s="111"/>
      <c r="U86" s="111"/>
      <c r="V86" s="115"/>
      <c r="W86" s="638"/>
      <c r="X86" s="117"/>
      <c r="Y86" s="111"/>
      <c r="Z86" s="113"/>
      <c r="AA86" s="114"/>
      <c r="AB86" s="111"/>
      <c r="AC86" s="111"/>
      <c r="AD86" s="113"/>
      <c r="AE86" s="114"/>
      <c r="AF86" s="111"/>
      <c r="AG86" s="111"/>
      <c r="AH86" s="111"/>
      <c r="AI86" s="113"/>
      <c r="AJ86" s="114"/>
      <c r="AK86" s="111"/>
      <c r="AL86" s="111"/>
      <c r="AM86" s="113"/>
      <c r="AN86" s="114"/>
      <c r="AO86" s="111"/>
      <c r="AP86" s="111"/>
      <c r="AQ86" s="113"/>
      <c r="AR86" s="114"/>
      <c r="AS86" s="111"/>
      <c r="AT86" s="111"/>
      <c r="AU86" s="111"/>
      <c r="AV86" s="118"/>
      <c r="AW86" s="119"/>
      <c r="AX86" s="119"/>
      <c r="AY86" s="119"/>
      <c r="AZ86" s="120"/>
      <c r="BA86" s="121"/>
      <c r="BB86" s="119"/>
      <c r="BC86" s="119"/>
      <c r="BD86" s="119"/>
      <c r="BE86" s="122"/>
      <c r="BF86" s="123"/>
      <c r="BG86" s="124"/>
      <c r="BH86" s="125"/>
      <c r="BI86" s="126"/>
    </row>
    <row r="87" spans="1:62" ht="15.75" customHeight="1" x14ac:dyDescent="0.25">
      <c r="A87" s="196" t="s">
        <v>156</v>
      </c>
      <c r="B87" s="817" t="s">
        <v>157</v>
      </c>
      <c r="C87" s="198" t="s">
        <v>47</v>
      </c>
      <c r="D87" s="199" t="s">
        <v>42</v>
      </c>
      <c r="E87" s="604">
        <v>2</v>
      </c>
      <c r="F87" s="255">
        <v>2</v>
      </c>
      <c r="G87" s="255">
        <v>2</v>
      </c>
      <c r="H87" s="603">
        <v>2</v>
      </c>
      <c r="I87" s="253">
        <v>2</v>
      </c>
      <c r="J87" s="254">
        <v>2</v>
      </c>
      <c r="K87" s="255">
        <v>2</v>
      </c>
      <c r="L87" s="255">
        <v>2</v>
      </c>
      <c r="M87" s="258"/>
      <c r="N87" s="259"/>
      <c r="O87" s="260"/>
      <c r="P87" s="260"/>
      <c r="Q87" s="258"/>
      <c r="R87" s="259"/>
      <c r="S87" s="260"/>
      <c r="T87" s="260"/>
      <c r="U87" s="260"/>
      <c r="V87" s="1285"/>
      <c r="W87" s="819"/>
      <c r="X87" s="186">
        <v>4</v>
      </c>
      <c r="Y87" s="255">
        <v>2</v>
      </c>
      <c r="Z87" s="213">
        <v>2</v>
      </c>
      <c r="AA87" s="214">
        <v>4</v>
      </c>
      <c r="AB87" s="212">
        <v>2</v>
      </c>
      <c r="AC87" s="212">
        <v>2</v>
      </c>
      <c r="AD87" s="213">
        <v>2</v>
      </c>
      <c r="AE87" s="214">
        <v>4</v>
      </c>
      <c r="AF87" s="212">
        <v>2</v>
      </c>
      <c r="AG87" s="212">
        <v>2</v>
      </c>
      <c r="AH87" s="212"/>
      <c r="AI87" s="213"/>
      <c r="AJ87" s="452"/>
      <c r="AK87" s="1289"/>
      <c r="AL87" s="211"/>
      <c r="AM87" s="1838"/>
      <c r="AN87" s="244">
        <v>4</v>
      </c>
      <c r="AO87" s="242">
        <v>2</v>
      </c>
      <c r="AP87" s="242">
        <v>4</v>
      </c>
      <c r="AQ87" s="243">
        <v>2</v>
      </c>
      <c r="AR87" s="216">
        <v>4</v>
      </c>
      <c r="AS87" s="212"/>
      <c r="AT87" s="1839"/>
      <c r="AU87" s="828"/>
      <c r="AV87" s="922"/>
      <c r="AW87" s="222"/>
      <c r="AX87" s="222"/>
      <c r="AY87" s="222"/>
      <c r="AZ87" s="223"/>
      <c r="BA87" s="224"/>
      <c r="BB87" s="222"/>
      <c r="BC87" s="222"/>
      <c r="BD87" s="222"/>
      <c r="BE87" s="225"/>
      <c r="BF87" s="381">
        <f>SUM(E87:V87)</f>
        <v>16</v>
      </c>
      <c r="BG87" s="381">
        <f>SUM(X87:AU87)</f>
        <v>42</v>
      </c>
      <c r="BH87" s="1840">
        <f>BF87+BG87</f>
        <v>58</v>
      </c>
      <c r="BI87" s="159"/>
      <c r="BJ87" s="160" t="str">
        <f>IF(BH87=66, "+", "-")</f>
        <v>-</v>
      </c>
    </row>
    <row r="88" spans="1:62" ht="26.85" customHeight="1" x14ac:dyDescent="0.25">
      <c r="A88" s="1293" t="s">
        <v>295</v>
      </c>
      <c r="B88" s="1841" t="s">
        <v>159</v>
      </c>
      <c r="C88" s="1295" t="s">
        <v>68</v>
      </c>
      <c r="D88" s="164"/>
      <c r="E88" s="1296">
        <v>8</v>
      </c>
      <c r="F88" s="1297">
        <v>8</v>
      </c>
      <c r="G88" s="1297">
        <v>8</v>
      </c>
      <c r="H88" s="1299">
        <v>6</v>
      </c>
      <c r="I88" s="1300">
        <v>8</v>
      </c>
      <c r="J88" s="1301">
        <v>6</v>
      </c>
      <c r="K88" s="1297">
        <v>6</v>
      </c>
      <c r="L88" s="1297">
        <v>8</v>
      </c>
      <c r="M88" s="1302">
        <v>6</v>
      </c>
      <c r="N88" s="1298">
        <v>6</v>
      </c>
      <c r="O88" s="1303">
        <v>6</v>
      </c>
      <c r="P88" s="1303"/>
      <c r="Q88" s="1302"/>
      <c r="R88" s="1298"/>
      <c r="S88" s="1303"/>
      <c r="T88" s="1303">
        <v>8</v>
      </c>
      <c r="U88" s="1842">
        <v>6</v>
      </c>
      <c r="V88" s="455"/>
      <c r="W88" s="819"/>
      <c r="X88" s="186"/>
      <c r="Y88" s="1297"/>
      <c r="Z88" s="1843"/>
      <c r="AA88" s="1844"/>
      <c r="AB88" s="1845"/>
      <c r="AC88" s="1845"/>
      <c r="AD88" s="1843"/>
      <c r="AE88" s="1844"/>
      <c r="AF88" s="1845"/>
      <c r="AG88" s="1845"/>
      <c r="AH88" s="1845"/>
      <c r="AI88" s="1843"/>
      <c r="AJ88" s="1846"/>
      <c r="AK88" s="1847"/>
      <c r="AL88" s="1845"/>
      <c r="AM88" s="1843"/>
      <c r="AN88" s="1846"/>
      <c r="AO88" s="1847"/>
      <c r="AP88" s="1847"/>
      <c r="AQ88" s="1848"/>
      <c r="AR88" s="1849"/>
      <c r="AS88" s="1845"/>
      <c r="AT88" s="837"/>
      <c r="AU88" s="837"/>
      <c r="AV88" s="838"/>
      <c r="AW88" s="222"/>
      <c r="AX88" s="222"/>
      <c r="AY88" s="222"/>
      <c r="AZ88" s="223"/>
      <c r="BA88" s="224"/>
      <c r="BB88" s="222"/>
      <c r="BC88" s="222"/>
      <c r="BD88" s="222"/>
      <c r="BE88" s="246"/>
      <c r="BF88" s="1850">
        <f>SUM(E88:V88)</f>
        <v>90</v>
      </c>
      <c r="BG88" s="227">
        <f>SUM(X88:AU88)</f>
        <v>0</v>
      </c>
      <c r="BH88" s="1851">
        <f>BF88+BG88</f>
        <v>90</v>
      </c>
      <c r="BI88" s="1852"/>
      <c r="BJ88" s="160" t="str">
        <f>IF(BH88=92, "+", "-")</f>
        <v>-</v>
      </c>
    </row>
    <row r="89" spans="1:62" ht="52.5" customHeight="1" x14ac:dyDescent="0.25">
      <c r="A89" s="731"/>
      <c r="B89" s="564"/>
      <c r="C89" s="1332" t="s">
        <v>160</v>
      </c>
      <c r="D89" s="1333"/>
      <c r="E89" s="596"/>
      <c r="F89" s="594"/>
      <c r="G89" s="593"/>
      <c r="H89" s="595"/>
      <c r="I89" s="597"/>
      <c r="J89" s="598"/>
      <c r="K89" s="594"/>
      <c r="L89" s="594"/>
      <c r="M89" s="592"/>
      <c r="N89" s="593"/>
      <c r="O89" s="589"/>
      <c r="P89" s="589"/>
      <c r="Q89" s="592"/>
      <c r="R89" s="593"/>
      <c r="S89" s="589"/>
      <c r="T89" s="589"/>
      <c r="U89" s="589"/>
      <c r="V89" s="1328"/>
      <c r="W89" s="819"/>
      <c r="X89" s="1334"/>
      <c r="Y89" s="594"/>
      <c r="Z89" s="595"/>
      <c r="AA89" s="1335"/>
      <c r="AB89" s="1336"/>
      <c r="AC89" s="1336"/>
      <c r="AD89" s="1337"/>
      <c r="AE89" s="598"/>
      <c r="AF89" s="594"/>
      <c r="AG89" s="594"/>
      <c r="AH89" s="594"/>
      <c r="AI89" s="595"/>
      <c r="AJ89" s="1338"/>
      <c r="AK89" s="1339"/>
      <c r="AL89" s="1339"/>
      <c r="AM89" s="1340"/>
      <c r="AN89" s="593"/>
      <c r="AO89" s="589"/>
      <c r="AP89" s="589"/>
      <c r="AQ89" s="1341"/>
      <c r="AR89" s="1342"/>
      <c r="AS89" s="1343"/>
      <c r="AT89" s="1853"/>
      <c r="AU89" s="1854"/>
      <c r="AV89" s="1855"/>
      <c r="AW89" s="742"/>
      <c r="AX89" s="222"/>
      <c r="AY89" s="222"/>
      <c r="AZ89" s="223"/>
      <c r="BA89" s="224"/>
      <c r="BB89" s="222"/>
      <c r="BC89" s="222"/>
      <c r="BD89" s="222"/>
      <c r="BE89" s="246"/>
      <c r="BF89" s="600"/>
      <c r="BG89" s="600"/>
      <c r="BH89" s="600"/>
      <c r="BI89" s="730"/>
      <c r="BJ89" s="1856"/>
    </row>
    <row r="90" spans="1:62" ht="27" customHeight="1" x14ac:dyDescent="0.25">
      <c r="A90" s="344" t="s">
        <v>156</v>
      </c>
      <c r="B90" s="345" t="s">
        <v>62</v>
      </c>
      <c r="C90" s="1346" t="s">
        <v>71</v>
      </c>
      <c r="D90" s="1857"/>
      <c r="E90" s="1352">
        <v>2</v>
      </c>
      <c r="F90" s="1353">
        <v>2</v>
      </c>
      <c r="G90" s="1590">
        <v>2</v>
      </c>
      <c r="H90" s="1858">
        <v>2</v>
      </c>
      <c r="I90" s="1354">
        <v>2</v>
      </c>
      <c r="J90" s="1591">
        <v>2</v>
      </c>
      <c r="K90" s="1353">
        <v>2</v>
      </c>
      <c r="L90" s="1350">
        <v>2</v>
      </c>
      <c r="M90" s="1351"/>
      <c r="N90" s="1590"/>
      <c r="O90" s="1350"/>
      <c r="P90" s="1350"/>
      <c r="Q90" s="1351"/>
      <c r="R90" s="1590"/>
      <c r="S90" s="1350"/>
      <c r="T90" s="1350"/>
      <c r="U90" s="1350"/>
      <c r="V90" s="1859"/>
      <c r="W90" s="986"/>
      <c r="X90" s="1860">
        <v>4</v>
      </c>
      <c r="Y90" s="1350">
        <v>2</v>
      </c>
      <c r="Z90" s="1861">
        <v>2</v>
      </c>
      <c r="AA90" s="1349">
        <v>4</v>
      </c>
      <c r="AB90" s="1350">
        <v>2</v>
      </c>
      <c r="AC90" s="1350">
        <v>2</v>
      </c>
      <c r="AD90" s="1351">
        <v>2</v>
      </c>
      <c r="AE90" s="1590">
        <v>4</v>
      </c>
      <c r="AF90" s="1350">
        <v>2</v>
      </c>
      <c r="AG90" s="1350">
        <v>2</v>
      </c>
      <c r="AH90" s="1353"/>
      <c r="AI90" s="1858"/>
      <c r="AJ90" s="1352"/>
      <c r="AK90" s="1353"/>
      <c r="AL90" s="1353"/>
      <c r="AM90" s="1354"/>
      <c r="AN90" s="1591">
        <v>4</v>
      </c>
      <c r="AO90" s="1353">
        <v>2</v>
      </c>
      <c r="AP90" s="1353">
        <v>4</v>
      </c>
      <c r="AQ90" s="1862">
        <v>2</v>
      </c>
      <c r="AR90" s="1352">
        <v>4</v>
      </c>
      <c r="AS90" s="1356"/>
      <c r="AT90" s="1357"/>
      <c r="AU90" s="1358"/>
      <c r="AV90" s="1359"/>
      <c r="AW90" s="1863"/>
      <c r="AX90" s="261"/>
      <c r="AY90" s="261"/>
      <c r="AZ90" s="262"/>
      <c r="BA90" s="263"/>
      <c r="BB90" s="261"/>
      <c r="BC90" s="261"/>
      <c r="BD90" s="261"/>
      <c r="BE90" s="264"/>
      <c r="BF90" s="654">
        <f t="shared" ref="BF90:BF99" si="10">SUM(E90:V90)</f>
        <v>16</v>
      </c>
      <c r="BG90" s="227">
        <f t="shared" ref="BG90:BG99" si="11">SUM(X90:AU90)</f>
        <v>42</v>
      </c>
      <c r="BH90" s="654">
        <f>BF90+BG90</f>
        <v>58</v>
      </c>
      <c r="BI90" s="730"/>
      <c r="BJ90" s="1856"/>
    </row>
    <row r="91" spans="1:62" ht="27" customHeight="1" x14ac:dyDescent="0.2">
      <c r="A91" s="401"/>
      <c r="B91" s="107" t="s">
        <v>82</v>
      </c>
      <c r="C91" s="108" t="s">
        <v>83</v>
      </c>
      <c r="D91" s="403"/>
      <c r="E91" s="669"/>
      <c r="F91" s="1864"/>
      <c r="G91" s="405"/>
      <c r="H91" s="1865"/>
      <c r="I91" s="1087"/>
      <c r="J91" s="408"/>
      <c r="K91" s="409"/>
      <c r="L91" s="1093"/>
      <c r="M91" s="1090"/>
      <c r="N91" s="1091"/>
      <c r="O91" s="1093"/>
      <c r="P91" s="1093"/>
      <c r="Q91" s="411"/>
      <c r="R91" s="412"/>
      <c r="S91" s="410"/>
      <c r="T91" s="1093"/>
      <c r="U91" s="410"/>
      <c r="V91" s="1074"/>
      <c r="W91" s="310"/>
      <c r="X91" s="1199"/>
      <c r="Y91" s="410"/>
      <c r="Z91" s="411"/>
      <c r="AA91" s="412"/>
      <c r="AB91" s="410"/>
      <c r="AC91" s="410"/>
      <c r="AD91" s="411"/>
      <c r="AE91" s="412"/>
      <c r="AF91" s="410"/>
      <c r="AG91" s="410"/>
      <c r="AH91" s="409"/>
      <c r="AI91" s="668"/>
      <c r="AJ91" s="408"/>
      <c r="AK91" s="409"/>
      <c r="AL91" s="410"/>
      <c r="AM91" s="668"/>
      <c r="AN91" s="408"/>
      <c r="AO91" s="409"/>
      <c r="AP91" s="409"/>
      <c r="AQ91" s="668"/>
      <c r="AR91" s="1075"/>
      <c r="AS91" s="427"/>
      <c r="AT91" s="904"/>
      <c r="AU91" s="904"/>
      <c r="AV91" s="905"/>
      <c r="AW91" s="409"/>
      <c r="AX91" s="409"/>
      <c r="AY91" s="409"/>
      <c r="AZ91" s="668"/>
      <c r="BA91" s="669"/>
      <c r="BB91" s="409"/>
      <c r="BC91" s="409"/>
      <c r="BD91" s="409"/>
      <c r="BE91" s="403"/>
      <c r="BF91" s="431">
        <f t="shared" si="10"/>
        <v>0</v>
      </c>
      <c r="BG91" s="431">
        <f t="shared" si="11"/>
        <v>0</v>
      </c>
      <c r="BH91" s="431"/>
      <c r="BI91" s="730"/>
      <c r="BJ91" s="1856"/>
    </row>
    <row r="92" spans="1:62" ht="29.25" customHeight="1" x14ac:dyDescent="0.2">
      <c r="A92" s="382" t="s">
        <v>296</v>
      </c>
      <c r="B92" s="910" t="s">
        <v>212</v>
      </c>
      <c r="C92" s="163" t="s">
        <v>125</v>
      </c>
      <c r="D92" s="164"/>
      <c r="E92" s="671"/>
      <c r="F92" s="672"/>
      <c r="G92" s="672"/>
      <c r="H92" s="673"/>
      <c r="I92" s="674"/>
      <c r="J92" s="675"/>
      <c r="K92" s="672"/>
      <c r="L92" s="672"/>
      <c r="M92" s="676"/>
      <c r="N92" s="677"/>
      <c r="O92" s="678"/>
      <c r="P92" s="678"/>
      <c r="Q92" s="676"/>
      <c r="R92" s="677"/>
      <c r="S92" s="678"/>
      <c r="T92" s="678"/>
      <c r="U92" s="678"/>
      <c r="V92" s="1797"/>
      <c r="W92" s="912"/>
      <c r="X92" s="683">
        <v>4</v>
      </c>
      <c r="Y92" s="684">
        <v>2</v>
      </c>
      <c r="Z92" s="685">
        <v>4</v>
      </c>
      <c r="AA92" s="1812">
        <v>2</v>
      </c>
      <c r="AB92" s="1813">
        <v>4</v>
      </c>
      <c r="AC92" s="1813">
        <v>2</v>
      </c>
      <c r="AD92" s="1866">
        <v>4</v>
      </c>
      <c r="AE92" s="1812">
        <v>2</v>
      </c>
      <c r="AF92" s="1813">
        <v>4</v>
      </c>
      <c r="AG92" s="1813">
        <v>2</v>
      </c>
      <c r="AH92" s="1814"/>
      <c r="AI92" s="1867"/>
      <c r="AJ92" s="729"/>
      <c r="AK92" s="1814"/>
      <c r="AL92" s="1813"/>
      <c r="AM92" s="1867"/>
      <c r="AN92" s="729">
        <v>4</v>
      </c>
      <c r="AO92" s="1814">
        <v>2</v>
      </c>
      <c r="AP92" s="1814">
        <v>4</v>
      </c>
      <c r="AQ92" s="1867">
        <v>2</v>
      </c>
      <c r="AR92" s="729">
        <v>2</v>
      </c>
      <c r="AS92" s="1868"/>
      <c r="AT92" s="1869"/>
      <c r="AU92" s="922"/>
      <c r="AV92" s="923"/>
      <c r="AW92" s="290"/>
      <c r="AX92" s="290"/>
      <c r="AY92" s="290"/>
      <c r="AZ92" s="291"/>
      <c r="BA92" s="292"/>
      <c r="BB92" s="290"/>
      <c r="BC92" s="290"/>
      <c r="BD92" s="290"/>
      <c r="BE92" s="293"/>
      <c r="BF92" s="195">
        <f t="shared" si="10"/>
        <v>0</v>
      </c>
      <c r="BG92" s="195">
        <f t="shared" si="11"/>
        <v>44</v>
      </c>
      <c r="BH92" s="924">
        <f>BF92+BG92</f>
        <v>44</v>
      </c>
      <c r="BI92" s="434"/>
      <c r="BJ92" s="160" t="str">
        <f>IF(BH92=44, "+", "-")</f>
        <v>+</v>
      </c>
    </row>
    <row r="93" spans="1:62" ht="18" customHeight="1" x14ac:dyDescent="0.2">
      <c r="A93" s="457" t="s">
        <v>238</v>
      </c>
      <c r="B93" s="718" t="s">
        <v>250</v>
      </c>
      <c r="C93" s="459" t="s">
        <v>52</v>
      </c>
      <c r="D93" s="694"/>
      <c r="E93" s="671"/>
      <c r="F93" s="672"/>
      <c r="G93" s="672"/>
      <c r="H93" s="673"/>
      <c r="I93" s="674"/>
      <c r="J93" s="675"/>
      <c r="K93" s="672"/>
      <c r="L93" s="678"/>
      <c r="M93" s="676"/>
      <c r="N93" s="677"/>
      <c r="O93" s="678"/>
      <c r="P93" s="678"/>
      <c r="Q93" s="676"/>
      <c r="R93" s="677"/>
      <c r="S93" s="678"/>
      <c r="T93" s="678"/>
      <c r="U93" s="678"/>
      <c r="V93" s="1113"/>
      <c r="W93" s="997"/>
      <c r="X93" s="801">
        <v>2</v>
      </c>
      <c r="Y93" s="796">
        <v>2</v>
      </c>
      <c r="Z93" s="797">
        <v>2</v>
      </c>
      <c r="AA93" s="1014">
        <v>2</v>
      </c>
      <c r="AB93" s="988">
        <v>2</v>
      </c>
      <c r="AC93" s="988">
        <v>2</v>
      </c>
      <c r="AD93" s="1013">
        <v>2</v>
      </c>
      <c r="AE93" s="1014">
        <v>2</v>
      </c>
      <c r="AF93" s="988">
        <v>2</v>
      </c>
      <c r="AG93" s="988">
        <v>2</v>
      </c>
      <c r="AH93" s="989"/>
      <c r="AI93" s="990"/>
      <c r="AJ93" s="991"/>
      <c r="AK93" s="989"/>
      <c r="AL93" s="988"/>
      <c r="AM93" s="990"/>
      <c r="AN93" s="991">
        <v>2</v>
      </c>
      <c r="AO93" s="989">
        <v>4</v>
      </c>
      <c r="AP93" s="989">
        <v>2</v>
      </c>
      <c r="AQ93" s="1870">
        <v>2</v>
      </c>
      <c r="AR93" s="1005"/>
      <c r="AS93" s="1871"/>
      <c r="AT93" s="936"/>
      <c r="AU93" s="936"/>
      <c r="AV93" s="856"/>
      <c r="AW93" s="290"/>
      <c r="AX93" s="290"/>
      <c r="AY93" s="290"/>
      <c r="AZ93" s="291"/>
      <c r="BA93" s="292"/>
      <c r="BB93" s="290"/>
      <c r="BC93" s="290"/>
      <c r="BD93" s="290"/>
      <c r="BE93" s="293"/>
      <c r="BF93" s="654">
        <f t="shared" si="10"/>
        <v>0</v>
      </c>
      <c r="BG93" s="654">
        <f t="shared" si="11"/>
        <v>30</v>
      </c>
      <c r="BH93" s="947">
        <f>BF93+BG93</f>
        <v>30</v>
      </c>
      <c r="BI93" s="434"/>
      <c r="BJ93" s="160" t="str">
        <f>IF(BH93=30, "+", "-")</f>
        <v>+</v>
      </c>
    </row>
    <row r="94" spans="1:62" ht="27" customHeight="1" x14ac:dyDescent="0.2">
      <c r="A94" s="401"/>
      <c r="B94" s="107" t="s">
        <v>126</v>
      </c>
      <c r="C94" s="108" t="s">
        <v>91</v>
      </c>
      <c r="D94" s="403"/>
      <c r="E94" s="669"/>
      <c r="F94" s="1864"/>
      <c r="G94" s="405"/>
      <c r="H94" s="409"/>
      <c r="I94" s="1087"/>
      <c r="J94" s="408"/>
      <c r="K94" s="409"/>
      <c r="L94" s="410"/>
      <c r="M94" s="411"/>
      <c r="N94" s="412"/>
      <c r="O94" s="1093"/>
      <c r="P94" s="1093"/>
      <c r="Q94" s="411"/>
      <c r="R94" s="412"/>
      <c r="S94" s="410"/>
      <c r="T94" s="1093"/>
      <c r="U94" s="410"/>
      <c r="V94" s="1092"/>
      <c r="W94" s="310"/>
      <c r="X94" s="1199"/>
      <c r="Y94" s="410"/>
      <c r="Z94" s="411"/>
      <c r="AA94" s="412"/>
      <c r="AB94" s="410"/>
      <c r="AC94" s="410"/>
      <c r="AD94" s="411"/>
      <c r="AE94" s="412"/>
      <c r="AF94" s="410"/>
      <c r="AG94" s="410"/>
      <c r="AH94" s="409"/>
      <c r="AI94" s="668"/>
      <c r="AJ94" s="408"/>
      <c r="AK94" s="409"/>
      <c r="AL94" s="410"/>
      <c r="AM94" s="668"/>
      <c r="AN94" s="408"/>
      <c r="AO94" s="409"/>
      <c r="AP94" s="409"/>
      <c r="AQ94" s="668"/>
      <c r="AR94" s="408"/>
      <c r="AS94" s="409"/>
      <c r="AT94" s="904"/>
      <c r="AU94" s="904"/>
      <c r="AV94" s="905"/>
      <c r="AW94" s="409"/>
      <c r="AX94" s="409"/>
      <c r="AY94" s="409"/>
      <c r="AZ94" s="668"/>
      <c r="BA94" s="669"/>
      <c r="BB94" s="409"/>
      <c r="BC94" s="409"/>
      <c r="BD94" s="409"/>
      <c r="BE94" s="403"/>
      <c r="BF94" s="431">
        <f t="shared" si="10"/>
        <v>0</v>
      </c>
      <c r="BG94" s="431">
        <f t="shared" si="11"/>
        <v>0</v>
      </c>
      <c r="BH94" s="433"/>
      <c r="BI94" s="434"/>
      <c r="BJ94" s="160"/>
    </row>
    <row r="95" spans="1:62" ht="67.5" customHeight="1" x14ac:dyDescent="0.2">
      <c r="A95" s="708"/>
      <c r="B95" s="709" t="s">
        <v>127</v>
      </c>
      <c r="C95" s="710" t="s">
        <v>297</v>
      </c>
      <c r="D95" s="192"/>
      <c r="E95" s="155"/>
      <c r="F95" s="1872"/>
      <c r="G95" s="1465"/>
      <c r="H95" s="189"/>
      <c r="I95" s="1873"/>
      <c r="J95" s="1325"/>
      <c r="K95" s="189"/>
      <c r="L95" s="1874"/>
      <c r="M95" s="551"/>
      <c r="N95" s="1875"/>
      <c r="O95" s="1876"/>
      <c r="P95" s="1876"/>
      <c r="Q95" s="551"/>
      <c r="R95" s="1875"/>
      <c r="S95" s="1874"/>
      <c r="T95" s="1876"/>
      <c r="U95" s="1874"/>
      <c r="V95" s="1877"/>
      <c r="W95" s="175"/>
      <c r="X95" s="1874"/>
      <c r="Y95" s="1874"/>
      <c r="Z95" s="551"/>
      <c r="AA95" s="1875"/>
      <c r="AB95" s="1874"/>
      <c r="AC95" s="1874"/>
      <c r="AD95" s="551"/>
      <c r="AE95" s="1875"/>
      <c r="AF95" s="1874"/>
      <c r="AG95" s="1874"/>
      <c r="AH95" s="189"/>
      <c r="AI95" s="190"/>
      <c r="AJ95" s="1325"/>
      <c r="AK95" s="189"/>
      <c r="AL95" s="1874"/>
      <c r="AM95" s="154"/>
      <c r="AN95" s="1325"/>
      <c r="AO95" s="189"/>
      <c r="AP95" s="189"/>
      <c r="AQ95" s="190"/>
      <c r="AR95" s="1325"/>
      <c r="AS95" s="189"/>
      <c r="AT95" s="922"/>
      <c r="AU95" s="922"/>
      <c r="AV95" s="923"/>
      <c r="AW95" s="290"/>
      <c r="AX95" s="290"/>
      <c r="AY95" s="290"/>
      <c r="AZ95" s="291"/>
      <c r="BA95" s="292"/>
      <c r="BB95" s="290"/>
      <c r="BC95" s="290"/>
      <c r="BD95" s="290"/>
      <c r="BE95" s="293"/>
      <c r="BF95" s="586">
        <f t="shared" si="10"/>
        <v>0</v>
      </c>
      <c r="BG95" s="586">
        <f t="shared" si="11"/>
        <v>0</v>
      </c>
      <c r="BH95" s="717"/>
      <c r="BI95" s="434"/>
      <c r="BJ95" s="160"/>
    </row>
    <row r="96" spans="1:62" ht="81.75" customHeight="1" x14ac:dyDescent="0.25">
      <c r="A96" s="457" t="s">
        <v>298</v>
      </c>
      <c r="B96" s="718" t="s">
        <v>94</v>
      </c>
      <c r="C96" s="198" t="s">
        <v>299</v>
      </c>
      <c r="D96" s="164"/>
      <c r="E96" s="1878"/>
      <c r="F96" s="1879"/>
      <c r="G96" s="1879"/>
      <c r="H96" s="1879"/>
      <c r="I96" s="1880"/>
      <c r="J96" s="1881"/>
      <c r="K96" s="1882"/>
      <c r="L96" s="1882"/>
      <c r="M96" s="1883"/>
      <c r="N96" s="1884"/>
      <c r="O96" s="1885"/>
      <c r="P96" s="1885"/>
      <c r="Q96" s="1883"/>
      <c r="R96" s="1884"/>
      <c r="S96" s="1885"/>
      <c r="T96" s="1885"/>
      <c r="U96" s="176"/>
      <c r="V96" s="1104"/>
      <c r="W96" s="1181"/>
      <c r="X96" s="216">
        <v>6</v>
      </c>
      <c r="Y96" s="255">
        <v>6</v>
      </c>
      <c r="Z96" s="253">
        <v>6</v>
      </c>
      <c r="AA96" s="254">
        <v>6</v>
      </c>
      <c r="AB96" s="255">
        <v>4</v>
      </c>
      <c r="AC96" s="392">
        <v>4</v>
      </c>
      <c r="AD96" s="253">
        <v>4</v>
      </c>
      <c r="AE96" s="392">
        <v>4</v>
      </c>
      <c r="AF96" s="260">
        <v>4</v>
      </c>
      <c r="AG96" s="388">
        <v>4</v>
      </c>
      <c r="AH96" s="389"/>
      <c r="AI96" s="258"/>
      <c r="AJ96" s="217"/>
      <c r="AK96" s="388"/>
      <c r="AL96" s="180"/>
      <c r="AM96" s="181"/>
      <c r="AN96" s="751">
        <v>4</v>
      </c>
      <c r="AO96" s="728">
        <v>4</v>
      </c>
      <c r="AP96" s="728">
        <v>4</v>
      </c>
      <c r="AQ96" s="745">
        <v>4</v>
      </c>
      <c r="AR96" s="751">
        <v>6</v>
      </c>
      <c r="AS96" s="1886"/>
      <c r="AT96" s="695"/>
      <c r="AU96" s="968"/>
      <c r="AV96" s="969"/>
      <c r="AW96" s="290"/>
      <c r="AX96" s="290"/>
      <c r="AY96" s="290"/>
      <c r="AZ96" s="291"/>
      <c r="BA96" s="292"/>
      <c r="BB96" s="290"/>
      <c r="BC96" s="290"/>
      <c r="BD96" s="290"/>
      <c r="BE96" s="293"/>
      <c r="BF96" s="227">
        <f t="shared" si="10"/>
        <v>0</v>
      </c>
      <c r="BG96" s="227">
        <f t="shared" si="11"/>
        <v>70</v>
      </c>
      <c r="BH96" s="552">
        <f>BF96+BG96</f>
        <v>70</v>
      </c>
      <c r="BI96" s="434"/>
      <c r="BJ96" s="160" t="str">
        <f>IF(BH96=70, "+", "-")</f>
        <v>+</v>
      </c>
    </row>
    <row r="97" spans="1:62" ht="44.25" customHeight="1" x14ac:dyDescent="0.25">
      <c r="A97" s="457" t="s">
        <v>300</v>
      </c>
      <c r="B97" s="718" t="s">
        <v>301</v>
      </c>
      <c r="C97" s="198" t="s">
        <v>302</v>
      </c>
      <c r="D97" s="164"/>
      <c r="E97" s="1887"/>
      <c r="F97" s="1879"/>
      <c r="G97" s="1879"/>
      <c r="H97" s="1879"/>
      <c r="I97" s="1880"/>
      <c r="J97" s="1881"/>
      <c r="K97" s="1882"/>
      <c r="L97" s="1882"/>
      <c r="M97" s="1883"/>
      <c r="N97" s="1884"/>
      <c r="O97" s="1885"/>
      <c r="P97" s="1885"/>
      <c r="Q97" s="1883"/>
      <c r="R97" s="1884"/>
      <c r="S97" s="1885"/>
      <c r="T97" s="1885"/>
      <c r="U97" s="176"/>
      <c r="V97" s="1104"/>
      <c r="W97" s="210"/>
      <c r="X97" s="680">
        <v>8</v>
      </c>
      <c r="Y97" s="678">
        <v>6</v>
      </c>
      <c r="Z97" s="676">
        <v>8</v>
      </c>
      <c r="AA97" s="677">
        <v>6</v>
      </c>
      <c r="AB97" s="678">
        <v>6</v>
      </c>
      <c r="AC97" s="678">
        <v>6</v>
      </c>
      <c r="AD97" s="676">
        <v>6</v>
      </c>
      <c r="AE97" s="677">
        <v>6</v>
      </c>
      <c r="AF97" s="255">
        <v>6</v>
      </c>
      <c r="AG97" s="255">
        <v>8</v>
      </c>
      <c r="AH97" s="255"/>
      <c r="AI97" s="391"/>
      <c r="AJ97" s="392"/>
      <c r="AK97" s="390"/>
      <c r="AL97" s="390"/>
      <c r="AM97" s="387"/>
      <c r="AN97" s="388">
        <v>6</v>
      </c>
      <c r="AO97" s="389">
        <v>4</v>
      </c>
      <c r="AP97" s="389">
        <v>4</v>
      </c>
      <c r="AQ97" s="387">
        <v>6</v>
      </c>
      <c r="AR97" s="388">
        <v>4</v>
      </c>
      <c r="AS97" s="180"/>
      <c r="AT97" s="1888"/>
      <c r="AU97" s="968"/>
      <c r="AV97" s="969"/>
      <c r="AW97" s="290"/>
      <c r="AX97" s="290"/>
      <c r="AY97" s="290"/>
      <c r="AZ97" s="291"/>
      <c r="BA97" s="292"/>
      <c r="BB97" s="290"/>
      <c r="BC97" s="290"/>
      <c r="BD97" s="290"/>
      <c r="BE97" s="293"/>
      <c r="BF97" s="227">
        <f t="shared" si="10"/>
        <v>0</v>
      </c>
      <c r="BG97" s="227">
        <f t="shared" si="11"/>
        <v>90</v>
      </c>
      <c r="BH97" s="552">
        <f>BF97+BG97</f>
        <v>90</v>
      </c>
      <c r="BI97" s="434"/>
      <c r="BJ97" s="160" t="str">
        <f>IF(BH97=90, "+", "-")</f>
        <v>+</v>
      </c>
    </row>
    <row r="98" spans="1:62" ht="41.25" customHeight="1" x14ac:dyDescent="0.2">
      <c r="A98" s="249" t="s">
        <v>303</v>
      </c>
      <c r="B98" s="718" t="s">
        <v>135</v>
      </c>
      <c r="C98" s="720" t="s">
        <v>98</v>
      </c>
      <c r="D98" s="164"/>
      <c r="E98" s="1231"/>
      <c r="F98" s="1889"/>
      <c r="G98" s="1889"/>
      <c r="H98" s="1889"/>
      <c r="I98" s="1890"/>
      <c r="J98" s="1891"/>
      <c r="K98" s="1889"/>
      <c r="L98" s="1182"/>
      <c r="M98" s="1892"/>
      <c r="N98" s="1893"/>
      <c r="O98" s="1182"/>
      <c r="P98" s="1182"/>
      <c r="Q98" s="1892"/>
      <c r="R98" s="1893"/>
      <c r="S98" s="1182"/>
      <c r="T98" s="1182"/>
      <c r="U98" s="1176"/>
      <c r="V98" s="1104"/>
      <c r="W98" s="210"/>
      <c r="X98" s="680"/>
      <c r="Y98" s="721">
        <v>6</v>
      </c>
      <c r="Z98" s="722">
        <v>6</v>
      </c>
      <c r="AA98" s="723">
        <v>6</v>
      </c>
      <c r="AB98" s="721">
        <v>6</v>
      </c>
      <c r="AC98" s="721">
        <v>6</v>
      </c>
      <c r="AD98" s="722">
        <v>6</v>
      </c>
      <c r="AE98" s="1120">
        <v>6</v>
      </c>
      <c r="AF98" s="748">
        <v>6</v>
      </c>
      <c r="AG98" s="748">
        <v>6</v>
      </c>
      <c r="AH98" s="1792"/>
      <c r="AI98" s="1793"/>
      <c r="AJ98" s="1794"/>
      <c r="AK98" s="1792"/>
      <c r="AL98" s="680"/>
      <c r="AM98" s="753"/>
      <c r="AN98" s="675">
        <v>4</v>
      </c>
      <c r="AO98" s="672">
        <v>6</v>
      </c>
      <c r="AP98" s="672">
        <v>6</v>
      </c>
      <c r="AQ98" s="674">
        <v>4</v>
      </c>
      <c r="AR98" s="750">
        <v>4</v>
      </c>
      <c r="AS98" s="1894"/>
      <c r="AT98" s="695"/>
      <c r="AU98" s="968"/>
      <c r="AV98" s="969"/>
      <c r="AW98" s="290"/>
      <c r="AX98" s="290"/>
      <c r="AY98" s="290"/>
      <c r="AZ98" s="291"/>
      <c r="BA98" s="292"/>
      <c r="BB98" s="290"/>
      <c r="BC98" s="290"/>
      <c r="BD98" s="290"/>
      <c r="BE98" s="293"/>
      <c r="BF98" s="227">
        <f t="shared" si="10"/>
        <v>0</v>
      </c>
      <c r="BG98" s="227">
        <f t="shared" si="11"/>
        <v>78</v>
      </c>
      <c r="BH98" s="227">
        <f>BF98+BG98</f>
        <v>78</v>
      </c>
      <c r="BI98" s="434"/>
      <c r="BJ98" s="160" t="str">
        <f>IF(BH98=78, "+", "-")</f>
        <v>+</v>
      </c>
    </row>
    <row r="99" spans="1:62" ht="25.5" customHeight="1" x14ac:dyDescent="0.2">
      <c r="A99" s="249" t="s">
        <v>136</v>
      </c>
      <c r="B99" s="747" t="s">
        <v>137</v>
      </c>
      <c r="C99" s="198" t="s">
        <v>138</v>
      </c>
      <c r="D99" s="164"/>
      <c r="E99" s="1895"/>
      <c r="F99" s="1896"/>
      <c r="G99" s="1783"/>
      <c r="H99" s="1896"/>
      <c r="I99" s="1897"/>
      <c r="J99" s="719"/>
      <c r="K99" s="971"/>
      <c r="L99" s="1898"/>
      <c r="M99" s="1809"/>
      <c r="N99" s="1248"/>
      <c r="O99" s="1898"/>
      <c r="P99" s="1898"/>
      <c r="Q99" s="1809"/>
      <c r="R99" s="1899"/>
      <c r="S99" s="970"/>
      <c r="T99" s="970"/>
      <c r="U99" s="970"/>
      <c r="V99" s="1104"/>
      <c r="W99" s="210"/>
      <c r="X99" s="680"/>
      <c r="Y99" s="678"/>
      <c r="Z99" s="676"/>
      <c r="AA99" s="679"/>
      <c r="AB99" s="680"/>
      <c r="AC99" s="680"/>
      <c r="AD99" s="753"/>
      <c r="AE99" s="679"/>
      <c r="AF99" s="680"/>
      <c r="AG99" s="680"/>
      <c r="AH99" s="754">
        <v>36</v>
      </c>
      <c r="AI99" s="1900">
        <v>36</v>
      </c>
      <c r="AJ99" s="751"/>
      <c r="AK99" s="728"/>
      <c r="AL99" s="728"/>
      <c r="AM99" s="674"/>
      <c r="AN99" s="675"/>
      <c r="AO99" s="672"/>
      <c r="AP99" s="728"/>
      <c r="AQ99" s="745"/>
      <c r="AR99" s="751"/>
      <c r="AS99" s="672"/>
      <c r="AT99" s="706"/>
      <c r="AU99" s="967"/>
      <c r="AV99" s="838"/>
      <c r="AW99" s="189"/>
      <c r="AX99" s="189"/>
      <c r="AY99" s="189"/>
      <c r="AZ99" s="190"/>
      <c r="BA99" s="191"/>
      <c r="BB99" s="189"/>
      <c r="BC99" s="189"/>
      <c r="BD99" s="189"/>
      <c r="BE99" s="192"/>
      <c r="BF99" s="195">
        <f t="shared" si="10"/>
        <v>0</v>
      </c>
      <c r="BG99" s="227">
        <f t="shared" si="11"/>
        <v>72</v>
      </c>
      <c r="BH99" s="227">
        <f>BF99+BG99</f>
        <v>72</v>
      </c>
      <c r="BI99" s="434"/>
      <c r="BJ99" s="160" t="str">
        <f>IF(BH99=72, "+", "-")</f>
        <v>+</v>
      </c>
    </row>
    <row r="100" spans="1:62" ht="84.75" customHeight="1" x14ac:dyDescent="0.2">
      <c r="A100" s="708"/>
      <c r="B100" s="1901" t="s">
        <v>106</v>
      </c>
      <c r="C100" s="710" t="s">
        <v>304</v>
      </c>
      <c r="D100" s="192"/>
      <c r="E100" s="191"/>
      <c r="F100" s="1872"/>
      <c r="G100" s="1465"/>
      <c r="H100" s="1872"/>
      <c r="I100" s="1873"/>
      <c r="J100" s="1325"/>
      <c r="K100" s="189"/>
      <c r="L100" s="1876"/>
      <c r="M100" s="551"/>
      <c r="N100" s="1875"/>
      <c r="O100" s="1876"/>
      <c r="P100" s="1876"/>
      <c r="Q100" s="551"/>
      <c r="R100" s="1902"/>
      <c r="S100" s="1874"/>
      <c r="T100" s="1874"/>
      <c r="U100" s="1874"/>
      <c r="V100" s="1877"/>
      <c r="W100" s="175"/>
      <c r="X100" s="713"/>
      <c r="Y100" s="713"/>
      <c r="Z100" s="714"/>
      <c r="AA100" s="715"/>
      <c r="AB100" s="713"/>
      <c r="AC100" s="713"/>
      <c r="AD100" s="714"/>
      <c r="AE100" s="715"/>
      <c r="AF100" s="713"/>
      <c r="AG100" s="713"/>
      <c r="AH100" s="712"/>
      <c r="AI100" s="716"/>
      <c r="AJ100" s="711"/>
      <c r="AK100" s="712"/>
      <c r="AL100" s="712"/>
      <c r="AM100" s="716"/>
      <c r="AN100" s="711"/>
      <c r="AO100" s="712"/>
      <c r="AP100" s="712"/>
      <c r="AQ100" s="716"/>
      <c r="AR100" s="711"/>
      <c r="AS100" s="712"/>
      <c r="AT100" s="706"/>
      <c r="AU100" s="967"/>
      <c r="AV100" s="838"/>
      <c r="AW100" s="290"/>
      <c r="AX100" s="290"/>
      <c r="AY100" s="290"/>
      <c r="AZ100" s="291"/>
      <c r="BA100" s="292"/>
      <c r="BB100" s="290"/>
      <c r="BC100" s="290"/>
      <c r="BD100" s="290"/>
      <c r="BE100" s="293"/>
      <c r="BF100" s="586"/>
      <c r="BG100" s="600"/>
      <c r="BH100" s="600"/>
      <c r="BI100" s="434"/>
      <c r="BJ100" s="160"/>
    </row>
    <row r="101" spans="1:62" ht="84.75" customHeight="1" x14ac:dyDescent="0.2">
      <c r="A101" s="382" t="s">
        <v>305</v>
      </c>
      <c r="B101" s="1810" t="s">
        <v>109</v>
      </c>
      <c r="C101" s="163" t="s">
        <v>306</v>
      </c>
      <c r="D101" s="164"/>
      <c r="E101" s="1903">
        <v>6</v>
      </c>
      <c r="F101" s="687">
        <v>6</v>
      </c>
      <c r="G101" s="687">
        <v>6</v>
      </c>
      <c r="H101" s="687">
        <v>6</v>
      </c>
      <c r="I101" s="688">
        <v>6</v>
      </c>
      <c r="J101" s="689">
        <v>6</v>
      </c>
      <c r="K101" s="687">
        <v>6</v>
      </c>
      <c r="L101" s="684">
        <v>6</v>
      </c>
      <c r="M101" s="685">
        <v>6</v>
      </c>
      <c r="N101" s="1812">
        <v>6</v>
      </c>
      <c r="O101" s="1813">
        <v>6</v>
      </c>
      <c r="P101" s="1813"/>
      <c r="Q101" s="1866"/>
      <c r="R101" s="1812"/>
      <c r="S101" s="1813"/>
      <c r="T101" s="1813">
        <v>6</v>
      </c>
      <c r="U101" s="1904">
        <v>6</v>
      </c>
      <c r="V101" s="1797"/>
      <c r="W101" s="912"/>
      <c r="X101" s="1162"/>
      <c r="Y101" s="1813"/>
      <c r="Z101" s="1866"/>
      <c r="AA101" s="1165"/>
      <c r="AB101" s="1162"/>
      <c r="AC101" s="1162"/>
      <c r="AD101" s="1164"/>
      <c r="AE101" s="1165"/>
      <c r="AF101" s="1162"/>
      <c r="AG101" s="1162"/>
      <c r="AH101" s="1161"/>
      <c r="AI101" s="1905"/>
      <c r="AJ101" s="1160"/>
      <c r="AK101" s="1161"/>
      <c r="AL101" s="1814"/>
      <c r="AM101" s="1867"/>
      <c r="AN101" s="729"/>
      <c r="AO101" s="1814"/>
      <c r="AP101" s="1814"/>
      <c r="AQ101" s="1867"/>
      <c r="AR101" s="729"/>
      <c r="AS101" s="1814"/>
      <c r="AT101" s="967"/>
      <c r="AU101" s="967"/>
      <c r="AV101" s="838"/>
      <c r="AW101" s="290"/>
      <c r="AX101" s="290"/>
      <c r="AY101" s="290"/>
      <c r="AZ101" s="291"/>
      <c r="BA101" s="292"/>
      <c r="BB101" s="290"/>
      <c r="BC101" s="290"/>
      <c r="BD101" s="290"/>
      <c r="BE101" s="293"/>
      <c r="BF101" s="195">
        <f>SUM(E101:V101)</f>
        <v>78</v>
      </c>
      <c r="BG101" s="227">
        <f>SUM(X101:AU101)</f>
        <v>0</v>
      </c>
      <c r="BH101" s="227">
        <f>BF101+BG101</f>
        <v>78</v>
      </c>
      <c r="BI101" s="434"/>
      <c r="BJ101" s="160" t="str">
        <f>IF(BH101=78, "+", "-")</f>
        <v>+</v>
      </c>
    </row>
    <row r="102" spans="1:62" ht="71.25" customHeight="1" x14ac:dyDescent="0.2">
      <c r="A102" s="382" t="s">
        <v>298</v>
      </c>
      <c r="B102" s="1810" t="s">
        <v>111</v>
      </c>
      <c r="C102" s="163" t="s">
        <v>307</v>
      </c>
      <c r="D102" s="164"/>
      <c r="E102" s="1903"/>
      <c r="F102" s="687"/>
      <c r="G102" s="687"/>
      <c r="H102" s="687"/>
      <c r="I102" s="688"/>
      <c r="J102" s="689"/>
      <c r="K102" s="687"/>
      <c r="L102" s="684"/>
      <c r="M102" s="685"/>
      <c r="N102" s="1812"/>
      <c r="O102" s="1813"/>
      <c r="P102" s="1813"/>
      <c r="Q102" s="1866"/>
      <c r="R102" s="1812"/>
      <c r="S102" s="1813"/>
      <c r="T102" s="1813"/>
      <c r="U102" s="1813"/>
      <c r="V102" s="1797"/>
      <c r="W102" s="912"/>
      <c r="X102" s="1162">
        <v>8</v>
      </c>
      <c r="Y102" s="1813">
        <v>6</v>
      </c>
      <c r="Z102" s="1866">
        <v>2</v>
      </c>
      <c r="AA102" s="1165">
        <v>2</v>
      </c>
      <c r="AB102" s="1162">
        <v>6</v>
      </c>
      <c r="AC102" s="1162">
        <v>6</v>
      </c>
      <c r="AD102" s="1164">
        <v>6</v>
      </c>
      <c r="AE102" s="1165">
        <v>4</v>
      </c>
      <c r="AF102" s="1162">
        <v>4</v>
      </c>
      <c r="AG102" s="1162">
        <v>6</v>
      </c>
      <c r="AH102" s="1161"/>
      <c r="AI102" s="1905"/>
      <c r="AJ102" s="1906"/>
      <c r="AK102" s="1161"/>
      <c r="AL102" s="1814"/>
      <c r="AM102" s="1867"/>
      <c r="AN102" s="729">
        <v>4</v>
      </c>
      <c r="AO102" s="1814">
        <v>4</v>
      </c>
      <c r="AP102" s="1814"/>
      <c r="AQ102" s="1867">
        <v>6</v>
      </c>
      <c r="AR102" s="729">
        <v>6</v>
      </c>
      <c r="AS102" s="1907"/>
      <c r="AT102" s="967"/>
      <c r="AU102" s="967"/>
      <c r="AV102" s="838"/>
      <c r="AW102" s="290"/>
      <c r="AX102" s="290"/>
      <c r="AY102" s="290"/>
      <c r="AZ102" s="291"/>
      <c r="BA102" s="292"/>
      <c r="BB102" s="290"/>
      <c r="BC102" s="290"/>
      <c r="BD102" s="290"/>
      <c r="BE102" s="293"/>
      <c r="BF102" s="195">
        <f>SUM(E102:V102)</f>
        <v>0</v>
      </c>
      <c r="BG102" s="227">
        <f>SUM(X102:AU102)</f>
        <v>70</v>
      </c>
      <c r="BH102" s="227">
        <f>BF102+BG102</f>
        <v>70</v>
      </c>
      <c r="BI102" s="434"/>
      <c r="BJ102" s="160" t="str">
        <f>IF(BH102=70, "+", "-")</f>
        <v>+</v>
      </c>
    </row>
    <row r="103" spans="1:62" ht="42" customHeight="1" x14ac:dyDescent="0.2">
      <c r="A103" s="382" t="s">
        <v>308</v>
      </c>
      <c r="B103" s="1810" t="s">
        <v>113</v>
      </c>
      <c r="C103" s="720" t="s">
        <v>98</v>
      </c>
      <c r="D103" s="164"/>
      <c r="E103" s="1903">
        <v>4</v>
      </c>
      <c r="F103" s="752">
        <v>6</v>
      </c>
      <c r="G103" s="752">
        <v>6</v>
      </c>
      <c r="H103" s="752">
        <v>6</v>
      </c>
      <c r="I103" s="1908">
        <v>6</v>
      </c>
      <c r="J103" s="1909">
        <v>6</v>
      </c>
      <c r="K103" s="752">
        <v>6</v>
      </c>
      <c r="L103" s="1910">
        <v>6</v>
      </c>
      <c r="M103" s="1911">
        <v>6</v>
      </c>
      <c r="N103" s="1912">
        <v>6</v>
      </c>
      <c r="O103" s="1913">
        <v>8</v>
      </c>
      <c r="P103" s="1162"/>
      <c r="Q103" s="1866"/>
      <c r="R103" s="1812"/>
      <c r="S103" s="1813"/>
      <c r="T103" s="1913">
        <v>4</v>
      </c>
      <c r="U103" s="1913"/>
      <c r="V103" s="1797"/>
      <c r="W103" s="912"/>
      <c r="X103" s="1162"/>
      <c r="Y103" s="1913">
        <v>4</v>
      </c>
      <c r="Z103" s="1914">
        <v>4</v>
      </c>
      <c r="AA103" s="1912">
        <v>4</v>
      </c>
      <c r="AB103" s="1913">
        <v>4</v>
      </c>
      <c r="AC103" s="1913">
        <v>6</v>
      </c>
      <c r="AD103" s="1914">
        <v>4</v>
      </c>
      <c r="AE103" s="1912">
        <v>4</v>
      </c>
      <c r="AF103" s="1913">
        <v>6</v>
      </c>
      <c r="AG103" s="1913">
        <v>4</v>
      </c>
      <c r="AH103" s="1815"/>
      <c r="AI103" s="1915"/>
      <c r="AJ103" s="1916"/>
      <c r="AK103" s="1815"/>
      <c r="AL103" s="1815"/>
      <c r="AM103" s="1905"/>
      <c r="AN103" s="1160">
        <v>4</v>
      </c>
      <c r="AO103" s="1161">
        <v>8</v>
      </c>
      <c r="AP103" s="1161">
        <v>8</v>
      </c>
      <c r="AQ103" s="1905">
        <v>8</v>
      </c>
      <c r="AR103" s="1917">
        <v>6</v>
      </c>
      <c r="AS103" s="1918"/>
      <c r="AT103" s="967"/>
      <c r="AU103" s="967"/>
      <c r="AV103" s="838"/>
      <c r="AW103" s="290"/>
      <c r="AX103" s="290"/>
      <c r="AY103" s="290"/>
      <c r="AZ103" s="291"/>
      <c r="BA103" s="292"/>
      <c r="BB103" s="290"/>
      <c r="BC103" s="290"/>
      <c r="BD103" s="290"/>
      <c r="BE103" s="293"/>
      <c r="BF103" s="195">
        <f>SUM(E103:V103)</f>
        <v>70</v>
      </c>
      <c r="BG103" s="227">
        <f>SUM(X103:AU103)</f>
        <v>74</v>
      </c>
      <c r="BH103" s="227">
        <f>BF103+BG103</f>
        <v>144</v>
      </c>
      <c r="BI103" s="434"/>
      <c r="BJ103" s="160" t="str">
        <f>IF(BH103=144, "+", "-")</f>
        <v>+</v>
      </c>
    </row>
    <row r="104" spans="1:62" ht="30.75" customHeight="1" x14ac:dyDescent="0.2">
      <c r="A104" s="382" t="s">
        <v>309</v>
      </c>
      <c r="B104" s="1810" t="s">
        <v>151</v>
      </c>
      <c r="C104" s="198" t="s">
        <v>138</v>
      </c>
      <c r="D104" s="164"/>
      <c r="E104" s="1903"/>
      <c r="F104" s="687"/>
      <c r="G104" s="687"/>
      <c r="H104" s="687"/>
      <c r="I104" s="688"/>
      <c r="J104" s="689"/>
      <c r="K104" s="687"/>
      <c r="L104" s="684"/>
      <c r="M104" s="685"/>
      <c r="N104" s="1812"/>
      <c r="O104" s="1813"/>
      <c r="P104" s="1813"/>
      <c r="Q104" s="1866"/>
      <c r="R104" s="1812"/>
      <c r="S104" s="1813"/>
      <c r="T104" s="1813"/>
      <c r="U104" s="1813"/>
      <c r="V104" s="1797"/>
      <c r="W104" s="912"/>
      <c r="X104" s="1162"/>
      <c r="Y104" s="1813"/>
      <c r="Z104" s="1866"/>
      <c r="AA104" s="1165"/>
      <c r="AB104" s="1162"/>
      <c r="AC104" s="1162"/>
      <c r="AD104" s="1164"/>
      <c r="AE104" s="1165"/>
      <c r="AF104" s="1162"/>
      <c r="AG104" s="1162"/>
      <c r="AH104" s="1161"/>
      <c r="AI104" s="1905"/>
      <c r="AJ104" s="1919">
        <v>36</v>
      </c>
      <c r="AK104" s="1920">
        <v>36</v>
      </c>
      <c r="AL104" s="1920">
        <v>36</v>
      </c>
      <c r="AM104" s="1921">
        <v>36</v>
      </c>
      <c r="AN104" s="1160"/>
      <c r="AO104" s="1161"/>
      <c r="AP104" s="1922"/>
      <c r="AQ104" s="1867"/>
      <c r="AR104" s="729"/>
      <c r="AS104" s="1814"/>
      <c r="AT104" s="967"/>
      <c r="AU104" s="967"/>
      <c r="AV104" s="838"/>
      <c r="AW104" s="290"/>
      <c r="AX104" s="290"/>
      <c r="AY104" s="290"/>
      <c r="AZ104" s="291"/>
      <c r="BA104" s="292"/>
      <c r="BB104" s="290"/>
      <c r="BC104" s="290"/>
      <c r="BD104" s="290"/>
      <c r="BE104" s="293"/>
      <c r="BF104" s="195">
        <f>SUM(E104:V104)</f>
        <v>0</v>
      </c>
      <c r="BG104" s="227">
        <f>SUM(X104:AU104)</f>
        <v>144</v>
      </c>
      <c r="BH104" s="227">
        <f>BF104+BG104</f>
        <v>144</v>
      </c>
      <c r="BI104" s="434"/>
      <c r="BJ104" s="160" t="str">
        <f>IF(BH104=144, "+", "-")</f>
        <v>+</v>
      </c>
    </row>
    <row r="105" spans="1:62" ht="66" customHeight="1" x14ac:dyDescent="0.2">
      <c r="A105" s="708"/>
      <c r="B105" s="709" t="s">
        <v>263</v>
      </c>
      <c r="C105" s="710" t="s">
        <v>310</v>
      </c>
      <c r="D105" s="192"/>
      <c r="E105" s="1923"/>
      <c r="F105" s="712"/>
      <c r="G105" s="712"/>
      <c r="H105" s="712"/>
      <c r="I105" s="716"/>
      <c r="J105" s="711"/>
      <c r="K105" s="712"/>
      <c r="L105" s="713"/>
      <c r="M105" s="714"/>
      <c r="N105" s="1875"/>
      <c r="O105" s="1874"/>
      <c r="P105" s="1874"/>
      <c r="Q105" s="551"/>
      <c r="R105" s="1875"/>
      <c r="S105" s="1874"/>
      <c r="T105" s="1874"/>
      <c r="U105" s="1874"/>
      <c r="V105" s="1797"/>
      <c r="W105" s="912"/>
      <c r="X105" s="1162"/>
      <c r="Y105" s="1874"/>
      <c r="Z105" s="551"/>
      <c r="AA105" s="1875"/>
      <c r="AB105" s="1874"/>
      <c r="AC105" s="1874"/>
      <c r="AD105" s="551"/>
      <c r="AE105" s="1875"/>
      <c r="AF105" s="1874"/>
      <c r="AG105" s="1874"/>
      <c r="AH105" s="189"/>
      <c r="AI105" s="190"/>
      <c r="AJ105" s="1325"/>
      <c r="AK105" s="189"/>
      <c r="AL105" s="1874"/>
      <c r="AM105" s="190"/>
      <c r="AN105" s="1325"/>
      <c r="AO105" s="189"/>
      <c r="AP105" s="189"/>
      <c r="AQ105" s="190"/>
      <c r="AR105" s="1325"/>
      <c r="AS105" s="189"/>
      <c r="AT105" s="967"/>
      <c r="AU105" s="967"/>
      <c r="AV105" s="1924"/>
      <c r="AW105" s="290"/>
      <c r="AX105" s="290"/>
      <c r="AY105" s="290"/>
      <c r="AZ105" s="291"/>
      <c r="BA105" s="292"/>
      <c r="BB105" s="290"/>
      <c r="BC105" s="290"/>
      <c r="BD105" s="290"/>
      <c r="BE105" s="293"/>
      <c r="BF105" s="586"/>
      <c r="BG105" s="586"/>
      <c r="BH105" s="587"/>
      <c r="BI105" s="434"/>
      <c r="BJ105" s="160"/>
    </row>
    <row r="106" spans="1:62" ht="62.25" customHeight="1" x14ac:dyDescent="0.25">
      <c r="A106" s="457" t="s">
        <v>295</v>
      </c>
      <c r="B106" s="718" t="s">
        <v>266</v>
      </c>
      <c r="C106" s="198" t="s">
        <v>311</v>
      </c>
      <c r="D106" s="164"/>
      <c r="E106" s="604">
        <v>8</v>
      </c>
      <c r="F106" s="255">
        <v>8</v>
      </c>
      <c r="G106" s="255">
        <v>8</v>
      </c>
      <c r="H106" s="255">
        <v>8</v>
      </c>
      <c r="I106" s="391">
        <v>8</v>
      </c>
      <c r="J106" s="392">
        <v>6</v>
      </c>
      <c r="K106" s="390">
        <v>8</v>
      </c>
      <c r="L106" s="390">
        <v>8</v>
      </c>
      <c r="M106" s="387">
        <v>8</v>
      </c>
      <c r="N106" s="179">
        <v>8</v>
      </c>
      <c r="O106" s="177">
        <v>6</v>
      </c>
      <c r="P106" s="177"/>
      <c r="Q106" s="178"/>
      <c r="R106" s="179"/>
      <c r="S106" s="177"/>
      <c r="T106" s="177">
        <v>6</v>
      </c>
      <c r="U106" s="1925"/>
      <c r="V106" s="937"/>
      <c r="W106" s="819"/>
      <c r="X106" s="1182"/>
      <c r="Y106" s="1182"/>
      <c r="Z106" s="1178"/>
      <c r="AA106" s="1179"/>
      <c r="AB106" s="1176"/>
      <c r="AC106" s="1176"/>
      <c r="AD106" s="1178"/>
      <c r="AE106" s="1179"/>
      <c r="AF106" s="1176"/>
      <c r="AG106" s="1176"/>
      <c r="AH106" s="974"/>
      <c r="AI106" s="975"/>
      <c r="AJ106" s="973"/>
      <c r="AK106" s="974"/>
      <c r="AL106" s="1176"/>
      <c r="AM106" s="975"/>
      <c r="AN106" s="973"/>
      <c r="AO106" s="974"/>
      <c r="AP106" s="974"/>
      <c r="AQ106" s="975"/>
      <c r="AR106" s="973"/>
      <c r="AS106" s="974"/>
      <c r="AT106" s="968"/>
      <c r="AU106" s="968"/>
      <c r="AV106" s="969"/>
      <c r="AW106" s="290"/>
      <c r="AX106" s="290"/>
      <c r="AY106" s="290"/>
      <c r="AZ106" s="291"/>
      <c r="BA106" s="292"/>
      <c r="BB106" s="290"/>
      <c r="BC106" s="290"/>
      <c r="BD106" s="290"/>
      <c r="BE106" s="293"/>
      <c r="BF106" s="227">
        <f>SUM(E106:V106)</f>
        <v>90</v>
      </c>
      <c r="BG106" s="227">
        <f>SUM(X106:BE106)</f>
        <v>0</v>
      </c>
      <c r="BH106" s="552">
        <f>BF106+BG106</f>
        <v>90</v>
      </c>
      <c r="BI106" s="434"/>
      <c r="BJ106" s="160" t="str">
        <f>IF(BH106=90, "+", "-")</f>
        <v>+</v>
      </c>
    </row>
    <row r="107" spans="1:62" ht="32.25" customHeight="1" x14ac:dyDescent="0.2">
      <c r="A107" s="249" t="s">
        <v>312</v>
      </c>
      <c r="B107" s="718" t="s">
        <v>269</v>
      </c>
      <c r="C107" s="720" t="s">
        <v>98</v>
      </c>
      <c r="D107" s="164"/>
      <c r="E107" s="978">
        <v>6</v>
      </c>
      <c r="F107" s="748">
        <v>4</v>
      </c>
      <c r="G107" s="748">
        <v>4</v>
      </c>
      <c r="H107" s="748">
        <v>6</v>
      </c>
      <c r="I107" s="749">
        <v>4</v>
      </c>
      <c r="J107" s="750">
        <v>8</v>
      </c>
      <c r="K107" s="748">
        <v>6</v>
      </c>
      <c r="L107" s="721">
        <v>4</v>
      </c>
      <c r="M107" s="722">
        <v>10</v>
      </c>
      <c r="N107" s="1803">
        <v>10</v>
      </c>
      <c r="O107" s="1804">
        <v>10</v>
      </c>
      <c r="P107" s="1176"/>
      <c r="Q107" s="1178"/>
      <c r="R107" s="1179"/>
      <c r="S107" s="970"/>
      <c r="T107" s="970"/>
      <c r="U107" s="970"/>
      <c r="V107" s="937"/>
      <c r="W107" s="819"/>
      <c r="X107" s="1182"/>
      <c r="Y107" s="1182"/>
      <c r="Z107" s="1178"/>
      <c r="AA107" s="1926"/>
      <c r="AB107" s="1176"/>
      <c r="AC107" s="1176"/>
      <c r="AD107" s="1178"/>
      <c r="AE107" s="1179"/>
      <c r="AF107" s="1176"/>
      <c r="AG107" s="1176"/>
      <c r="AH107" s="974"/>
      <c r="AI107" s="975"/>
      <c r="AJ107" s="973"/>
      <c r="AK107" s="974"/>
      <c r="AL107" s="1176"/>
      <c r="AM107" s="975"/>
      <c r="AN107" s="973"/>
      <c r="AO107" s="974"/>
      <c r="AP107" s="974"/>
      <c r="AQ107" s="975"/>
      <c r="AR107" s="973"/>
      <c r="AS107" s="1927"/>
      <c r="AT107" s="968"/>
      <c r="AU107" s="968"/>
      <c r="AV107" s="969"/>
      <c r="AW107" s="290"/>
      <c r="AX107" s="290"/>
      <c r="AY107" s="290"/>
      <c r="AZ107" s="291"/>
      <c r="BA107" s="292"/>
      <c r="BB107" s="290"/>
      <c r="BC107" s="290"/>
      <c r="BD107" s="290"/>
      <c r="BE107" s="293"/>
      <c r="BF107" s="227">
        <f>SUM(E107:V107)</f>
        <v>72</v>
      </c>
      <c r="BG107" s="227">
        <f>SUM(X107:BE107)</f>
        <v>0</v>
      </c>
      <c r="BH107" s="227">
        <f>BF107+BG107</f>
        <v>72</v>
      </c>
      <c r="BI107" s="434"/>
      <c r="BJ107" s="160" t="str">
        <f>IF(BH107=72, "+", "-")</f>
        <v>+</v>
      </c>
    </row>
    <row r="108" spans="1:62" ht="26.25" customHeight="1" x14ac:dyDescent="0.2">
      <c r="A108" s="249" t="s">
        <v>313</v>
      </c>
      <c r="B108" s="747" t="s">
        <v>314</v>
      </c>
      <c r="C108" s="198" t="s">
        <v>138</v>
      </c>
      <c r="D108" s="164"/>
      <c r="E108" s="671"/>
      <c r="F108" s="672"/>
      <c r="G108" s="672"/>
      <c r="H108" s="672"/>
      <c r="I108" s="674"/>
      <c r="J108" s="751"/>
      <c r="K108" s="728"/>
      <c r="L108" s="680"/>
      <c r="M108" s="753"/>
      <c r="N108" s="1179"/>
      <c r="O108" s="1176"/>
      <c r="P108" s="1928">
        <v>36</v>
      </c>
      <c r="Q108" s="1929">
        <v>36</v>
      </c>
      <c r="R108" s="1930">
        <v>36</v>
      </c>
      <c r="S108" s="1928">
        <v>36</v>
      </c>
      <c r="T108" s="1176"/>
      <c r="U108" s="1176"/>
      <c r="V108" s="937"/>
      <c r="W108" s="819"/>
      <c r="X108" s="1182"/>
      <c r="Y108" s="1176"/>
      <c r="Z108" s="1178"/>
      <c r="AA108" s="1179"/>
      <c r="AB108" s="1176"/>
      <c r="AC108" s="1176"/>
      <c r="AD108" s="1178"/>
      <c r="AE108" s="1179"/>
      <c r="AF108" s="1176"/>
      <c r="AG108" s="1176"/>
      <c r="AH108" s="974"/>
      <c r="AI108" s="975"/>
      <c r="AJ108" s="973"/>
      <c r="AK108" s="974"/>
      <c r="AL108" s="974"/>
      <c r="AM108" s="975"/>
      <c r="AN108" s="973"/>
      <c r="AO108" s="974"/>
      <c r="AP108" s="974"/>
      <c r="AQ108" s="975"/>
      <c r="AR108" s="973"/>
      <c r="AS108" s="974"/>
      <c r="AT108" s="967"/>
      <c r="AU108" s="967"/>
      <c r="AV108" s="838"/>
      <c r="AW108" s="189"/>
      <c r="AX108" s="189"/>
      <c r="AY108" s="189"/>
      <c r="AZ108" s="190"/>
      <c r="BA108" s="191"/>
      <c r="BB108" s="189"/>
      <c r="BC108" s="189"/>
      <c r="BD108" s="189"/>
      <c r="BE108" s="192"/>
      <c r="BF108" s="195">
        <f>SUM(E108:V108)</f>
        <v>144</v>
      </c>
      <c r="BG108" s="227">
        <f>SUM(X108:BE108)</f>
        <v>0</v>
      </c>
      <c r="BH108" s="227">
        <f>BF108+BG108</f>
        <v>144</v>
      </c>
      <c r="BI108" s="434"/>
      <c r="BJ108" s="160" t="str">
        <f>IF(BH108=144, "+", "-")</f>
        <v>+</v>
      </c>
    </row>
    <row r="109" spans="1:62" s="16" customFormat="1" ht="32.25" customHeight="1" x14ac:dyDescent="0.25">
      <c r="A109" s="1019"/>
      <c r="B109" s="2218" t="s">
        <v>114</v>
      </c>
      <c r="C109" s="2219"/>
      <c r="D109" s="2220"/>
      <c r="E109" s="618">
        <f t="shared" ref="E109:V109" si="12">SUM(E87:E108)</f>
        <v>36</v>
      </c>
      <c r="F109" s="619">
        <f t="shared" si="12"/>
        <v>36</v>
      </c>
      <c r="G109" s="619">
        <f t="shared" si="12"/>
        <v>36</v>
      </c>
      <c r="H109" s="619">
        <f t="shared" si="12"/>
        <v>36</v>
      </c>
      <c r="I109" s="620">
        <f t="shared" si="12"/>
        <v>36</v>
      </c>
      <c r="J109" s="621">
        <f t="shared" si="12"/>
        <v>36</v>
      </c>
      <c r="K109" s="621">
        <f t="shared" si="12"/>
        <v>36</v>
      </c>
      <c r="L109" s="621">
        <f t="shared" si="12"/>
        <v>36</v>
      </c>
      <c r="M109" s="620">
        <f t="shared" si="12"/>
        <v>36</v>
      </c>
      <c r="N109" s="621">
        <f t="shared" si="12"/>
        <v>36</v>
      </c>
      <c r="O109" s="619">
        <f t="shared" si="12"/>
        <v>36</v>
      </c>
      <c r="P109" s="619">
        <f t="shared" si="12"/>
        <v>36</v>
      </c>
      <c r="Q109" s="620">
        <f t="shared" si="12"/>
        <v>36</v>
      </c>
      <c r="R109" s="621">
        <f t="shared" si="12"/>
        <v>36</v>
      </c>
      <c r="S109" s="619">
        <f t="shared" si="12"/>
        <v>36</v>
      </c>
      <c r="T109" s="619">
        <f t="shared" si="12"/>
        <v>24</v>
      </c>
      <c r="U109" s="619">
        <f t="shared" si="12"/>
        <v>12</v>
      </c>
      <c r="V109" s="623">
        <f t="shared" si="12"/>
        <v>0</v>
      </c>
      <c r="W109" s="624"/>
      <c r="X109" s="619">
        <f t="shared" ref="X109:BH109" si="13">SUM(X87:X108)</f>
        <v>36</v>
      </c>
      <c r="Y109" s="622">
        <f t="shared" si="13"/>
        <v>36</v>
      </c>
      <c r="Z109" s="620">
        <f t="shared" si="13"/>
        <v>36</v>
      </c>
      <c r="AA109" s="621">
        <f t="shared" si="13"/>
        <v>36</v>
      </c>
      <c r="AB109" s="619">
        <f t="shared" si="13"/>
        <v>36</v>
      </c>
      <c r="AC109" s="622">
        <f t="shared" si="13"/>
        <v>36</v>
      </c>
      <c r="AD109" s="620">
        <f t="shared" si="13"/>
        <v>36</v>
      </c>
      <c r="AE109" s="621">
        <f t="shared" si="13"/>
        <v>36</v>
      </c>
      <c r="AF109" s="619">
        <f t="shared" si="13"/>
        <v>36</v>
      </c>
      <c r="AG109" s="619">
        <f t="shared" si="13"/>
        <v>36</v>
      </c>
      <c r="AH109" s="622">
        <f t="shared" si="13"/>
        <v>36</v>
      </c>
      <c r="AI109" s="620">
        <f t="shared" si="13"/>
        <v>36</v>
      </c>
      <c r="AJ109" s="621">
        <f t="shared" si="13"/>
        <v>36</v>
      </c>
      <c r="AK109" s="619">
        <f t="shared" si="13"/>
        <v>36</v>
      </c>
      <c r="AL109" s="622">
        <f t="shared" si="13"/>
        <v>36</v>
      </c>
      <c r="AM109" s="620">
        <f t="shared" si="13"/>
        <v>36</v>
      </c>
      <c r="AN109" s="621">
        <f t="shared" si="13"/>
        <v>36</v>
      </c>
      <c r="AO109" s="619">
        <f t="shared" si="13"/>
        <v>36</v>
      </c>
      <c r="AP109" s="622">
        <f t="shared" si="13"/>
        <v>36</v>
      </c>
      <c r="AQ109" s="620">
        <f t="shared" si="13"/>
        <v>36</v>
      </c>
      <c r="AR109" s="621">
        <f t="shared" si="13"/>
        <v>36</v>
      </c>
      <c r="AS109" s="619">
        <f t="shared" si="13"/>
        <v>0</v>
      </c>
      <c r="AT109" s="1281">
        <f t="shared" si="13"/>
        <v>0</v>
      </c>
      <c r="AU109" s="1281">
        <f t="shared" si="13"/>
        <v>0</v>
      </c>
      <c r="AV109" s="625">
        <f t="shared" si="13"/>
        <v>0</v>
      </c>
      <c r="AW109" s="619">
        <f t="shared" si="13"/>
        <v>0</v>
      </c>
      <c r="AX109" s="619">
        <f t="shared" si="13"/>
        <v>0</v>
      </c>
      <c r="AY109" s="619">
        <f t="shared" si="13"/>
        <v>0</v>
      </c>
      <c r="AZ109" s="620">
        <f t="shared" si="13"/>
        <v>0</v>
      </c>
      <c r="BA109" s="618">
        <f t="shared" si="13"/>
        <v>0</v>
      </c>
      <c r="BB109" s="619">
        <f t="shared" si="13"/>
        <v>0</v>
      </c>
      <c r="BC109" s="619">
        <f t="shared" si="13"/>
        <v>0</v>
      </c>
      <c r="BD109" s="619">
        <f t="shared" si="13"/>
        <v>0</v>
      </c>
      <c r="BE109" s="620">
        <f t="shared" si="13"/>
        <v>0</v>
      </c>
      <c r="BF109" s="627">
        <f t="shared" si="13"/>
        <v>576</v>
      </c>
      <c r="BG109" s="627">
        <f t="shared" si="13"/>
        <v>756</v>
      </c>
      <c r="BH109" s="628">
        <f t="shared" si="13"/>
        <v>1332</v>
      </c>
      <c r="BI109" s="628"/>
      <c r="BJ109" s="160" t="str">
        <f>IF(BH109=1332, "+", "-")</f>
        <v>+</v>
      </c>
    </row>
    <row r="110" spans="1:62" s="16" customFormat="1" ht="20.25" customHeight="1" x14ac:dyDescent="0.25">
      <c r="A110" s="1020"/>
      <c r="B110" s="1021"/>
      <c r="C110" s="1021"/>
      <c r="D110" s="1021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815"/>
      <c r="BG110" s="815"/>
      <c r="BH110" s="815"/>
      <c r="BI110" s="816"/>
    </row>
    <row r="111" spans="1:62" s="18" customFormat="1" ht="21.75" customHeight="1" x14ac:dyDescent="0.25">
      <c r="A111" s="2224" t="s">
        <v>174</v>
      </c>
      <c r="B111" s="2224"/>
      <c r="C111" s="2224"/>
      <c r="D111" s="1022"/>
      <c r="E111" s="1023"/>
      <c r="F111" s="27" t="s">
        <v>175</v>
      </c>
      <c r="M111" s="1024"/>
      <c r="N111" s="27" t="s">
        <v>176</v>
      </c>
      <c r="T111" s="1025"/>
      <c r="U111" s="27" t="s">
        <v>177</v>
      </c>
      <c r="Z111" s="19"/>
      <c r="AA111" s="1026"/>
      <c r="AB111" s="27" t="s">
        <v>178</v>
      </c>
      <c r="AC111" s="27"/>
      <c r="AE111" s="19"/>
      <c r="AF111" s="19"/>
      <c r="AJ111" s="1027"/>
      <c r="AK111" s="18" t="s">
        <v>179</v>
      </c>
      <c r="BH111" s="27"/>
    </row>
    <row r="112" spans="1:62" ht="21" customHeight="1" x14ac:dyDescent="0.2">
      <c r="E112" s="1028"/>
      <c r="F112" s="27" t="s">
        <v>180</v>
      </c>
      <c r="M112" s="1029"/>
      <c r="N112" s="27" t="s">
        <v>181</v>
      </c>
      <c r="T112" s="1030"/>
      <c r="U112" s="27" t="s">
        <v>138</v>
      </c>
      <c r="AA112" s="1031"/>
      <c r="AB112" s="27" t="s">
        <v>182</v>
      </c>
    </row>
    <row r="113" spans="2:60" s="18" customFormat="1" ht="19.5" customHeight="1" x14ac:dyDescent="0.25">
      <c r="B113" s="23"/>
      <c r="C113" s="13"/>
      <c r="AB113" s="27"/>
      <c r="AK113" s="1032"/>
      <c r="AL113" s="1033"/>
      <c r="AM113" s="1033"/>
      <c r="AN113" s="1033"/>
      <c r="AO113" s="1032"/>
      <c r="BH113" s="27"/>
    </row>
    <row r="114" spans="2:60" x14ac:dyDescent="0.2">
      <c r="AL114" s="18"/>
      <c r="AM114" s="18"/>
    </row>
  </sheetData>
  <mergeCells count="65">
    <mergeCell ref="AJ81:AM81"/>
    <mergeCell ref="AN81:AQ81"/>
    <mergeCell ref="AR81:AV81"/>
    <mergeCell ref="BA81:BE81"/>
    <mergeCell ref="E81:I81"/>
    <mergeCell ref="AA81:AD81"/>
    <mergeCell ref="AE81:AI81"/>
    <mergeCell ref="W81:Z81"/>
    <mergeCell ref="C80:Y80"/>
    <mergeCell ref="R81:V81"/>
    <mergeCell ref="N81:Q81"/>
    <mergeCell ref="J81:M81"/>
    <mergeCell ref="BI43:BI47"/>
    <mergeCell ref="BH43:BH47"/>
    <mergeCell ref="BG43:BG47"/>
    <mergeCell ref="BF43:BF47"/>
    <mergeCell ref="BI81:BI85"/>
    <mergeCell ref="BH81:BH85"/>
    <mergeCell ref="BG81:BG85"/>
    <mergeCell ref="BF81:BF85"/>
    <mergeCell ref="BA43:BE43"/>
    <mergeCell ref="AA43:AD43"/>
    <mergeCell ref="AE43:AI43"/>
    <mergeCell ref="AJ43:AM43"/>
    <mergeCell ref="AE4:AI4"/>
    <mergeCell ref="AA4:AD4"/>
    <mergeCell ref="W4:Z4"/>
    <mergeCell ref="R4:V4"/>
    <mergeCell ref="C3:Y3"/>
    <mergeCell ref="N4:Q4"/>
    <mergeCell ref="J4:M4"/>
    <mergeCell ref="E4:I4"/>
    <mergeCell ref="BF4:BF8"/>
    <mergeCell ref="BG4:BG8"/>
    <mergeCell ref="BH4:BH8"/>
    <mergeCell ref="BI4:BI8"/>
    <mergeCell ref="AM1:AQ1"/>
    <mergeCell ref="BA4:BE4"/>
    <mergeCell ref="AR4:AV4"/>
    <mergeCell ref="AN4:AQ4"/>
    <mergeCell ref="AJ4:AM4"/>
    <mergeCell ref="A111:C111"/>
    <mergeCell ref="B109:D109"/>
    <mergeCell ref="A4:A8"/>
    <mergeCell ref="B4:B8"/>
    <mergeCell ref="C4:C8"/>
    <mergeCell ref="D4:D8"/>
    <mergeCell ref="B78:D78"/>
    <mergeCell ref="D81:D85"/>
    <mergeCell ref="A81:A85"/>
    <mergeCell ref="B81:B85"/>
    <mergeCell ref="C81:C85"/>
    <mergeCell ref="B40:D40"/>
    <mergeCell ref="A43:A47"/>
    <mergeCell ref="B43:B47"/>
    <mergeCell ref="D43:D47"/>
    <mergeCell ref="C43:C47"/>
    <mergeCell ref="AN43:AQ43"/>
    <mergeCell ref="AR43:AV43"/>
    <mergeCell ref="C42:Y42"/>
    <mergeCell ref="E43:I43"/>
    <mergeCell ref="J43:M43"/>
    <mergeCell ref="N43:Q43"/>
    <mergeCell ref="R43:V43"/>
    <mergeCell ref="W43:Z43"/>
  </mergeCells>
  <pageMargins left="0.51181101799011197" right="0.118110232055187" top="0.35433068871498102" bottom="0.35433068871498102" header="0.31496062874794001" footer="0.31496062874794001"/>
  <pageSetup paperSize="9" scale="4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59"/>
  <sheetViews>
    <sheetView showZeros="0" tabSelected="1" topLeftCell="A4" zoomScale="70" zoomScaleNormal="70" workbookViewId="0">
      <pane xSplit="4" topLeftCell="E1" activePane="topRight" state="frozen"/>
      <selection pane="topRight" activeCell="AS13" sqref="AS13"/>
    </sheetView>
  </sheetViews>
  <sheetFormatPr defaultColWidth="9.140625" defaultRowHeight="12.75" x14ac:dyDescent="0.2"/>
  <cols>
    <col min="1" max="1" width="8.7109375" style="11" customWidth="1"/>
    <col min="2" max="2" width="10.42578125" style="12" customWidth="1"/>
    <col min="3" max="3" width="24.7109375" style="13" customWidth="1"/>
    <col min="4" max="4" width="9.140625" style="11" customWidth="1"/>
    <col min="5" max="47" width="5" style="11" customWidth="1"/>
    <col min="48" max="48" width="0.140625" style="11" customWidth="1"/>
    <col min="49" max="49" width="4.85546875" style="11" hidden="1" customWidth="1"/>
    <col min="50" max="58" width="5" style="11" hidden="1" customWidth="1"/>
    <col min="59" max="60" width="5" style="11" customWidth="1"/>
    <col min="61" max="61" width="12.140625" style="14" bestFit="1" customWidth="1"/>
    <col min="62" max="62" width="8.85546875" style="11" hidden="1" customWidth="1"/>
    <col min="63" max="64" width="9.140625" style="11" hidden="1" bestFit="1" customWidth="1"/>
    <col min="65" max="65" width="9.140625" style="11" bestFit="1" customWidth="1"/>
    <col min="66" max="16384" width="9.140625" style="11"/>
  </cols>
  <sheetData>
    <row r="1" spans="1:64" s="16" customFormat="1" ht="24" customHeight="1" x14ac:dyDescent="0.25">
      <c r="A1" s="17"/>
      <c r="B1" s="17" t="s">
        <v>10</v>
      </c>
      <c r="C1" s="13"/>
      <c r="D1" s="18"/>
      <c r="E1" s="18"/>
      <c r="F1" s="18"/>
      <c r="P1" s="19"/>
      <c r="Q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20"/>
      <c r="AL1" s="20"/>
      <c r="AM1" s="2192"/>
      <c r="AN1" s="2192"/>
      <c r="AO1" s="2192"/>
      <c r="AP1" s="2192"/>
      <c r="AQ1" s="2192"/>
      <c r="AR1" s="21"/>
      <c r="AS1" s="21"/>
      <c r="AT1" s="21"/>
      <c r="AU1" s="5" t="s">
        <v>5</v>
      </c>
      <c r="AX1" s="22"/>
      <c r="AY1" s="22"/>
      <c r="AZ1" s="19"/>
      <c r="BA1" s="19"/>
      <c r="BB1" s="19"/>
      <c r="BC1" s="19"/>
      <c r="BD1" s="22"/>
      <c r="BE1" s="22"/>
      <c r="BF1" s="19"/>
      <c r="BG1" s="19"/>
      <c r="BH1" s="19"/>
      <c r="BI1" s="19"/>
    </row>
    <row r="2" spans="1:64" ht="18.75" customHeight="1" x14ac:dyDescent="0.2">
      <c r="B2" s="25">
        <v>18545</v>
      </c>
      <c r="C2" s="2196" t="s">
        <v>315</v>
      </c>
      <c r="D2" s="2197"/>
      <c r="E2" s="2197"/>
      <c r="F2" s="2197"/>
      <c r="G2" s="2197"/>
      <c r="H2" s="2197"/>
      <c r="I2" s="2197"/>
      <c r="J2" s="2197"/>
      <c r="K2" s="2197"/>
      <c r="L2" s="2197"/>
      <c r="M2" s="2197"/>
      <c r="N2" s="2197"/>
      <c r="O2" s="2198"/>
      <c r="P2" s="19"/>
      <c r="Q2" s="26" t="s">
        <v>13</v>
      </c>
      <c r="R2" s="19"/>
      <c r="T2" s="27" t="s">
        <v>316</v>
      </c>
      <c r="U2" s="27"/>
      <c r="AK2" s="28"/>
      <c r="AM2" s="28"/>
      <c r="AN2" s="20"/>
      <c r="AO2" s="20"/>
      <c r="AP2" s="20"/>
      <c r="AQ2" s="20"/>
      <c r="AR2" s="21"/>
      <c r="AS2" s="21"/>
      <c r="AT2" s="21"/>
      <c r="AU2" s="20"/>
      <c r="AV2" s="5"/>
      <c r="AW2" s="5"/>
      <c r="AX2" s="18"/>
      <c r="AY2" s="18"/>
      <c r="AZ2" s="19"/>
      <c r="BA2" s="19"/>
      <c r="BB2" s="19"/>
      <c r="BC2" s="19"/>
      <c r="BD2" s="18"/>
      <c r="BE2" s="18"/>
      <c r="BF2" s="19"/>
      <c r="BG2" s="19"/>
      <c r="BH2" s="19"/>
      <c r="BI2" s="19"/>
    </row>
    <row r="3" spans="1:64" ht="18.75" x14ac:dyDescent="0.2">
      <c r="A3" s="2180" t="s">
        <v>15</v>
      </c>
      <c r="B3" s="2186" t="s">
        <v>16</v>
      </c>
      <c r="C3" s="2183" t="s">
        <v>17</v>
      </c>
      <c r="D3" s="2189" t="s">
        <v>18</v>
      </c>
      <c r="E3" s="2201" t="s">
        <v>19</v>
      </c>
      <c r="F3" s="2194"/>
      <c r="G3" s="2194"/>
      <c r="H3" s="2194"/>
      <c r="I3" s="2195"/>
      <c r="J3" s="2193" t="s">
        <v>20</v>
      </c>
      <c r="K3" s="2194"/>
      <c r="L3" s="2194"/>
      <c r="M3" s="2195"/>
      <c r="N3" s="2199" t="s">
        <v>21</v>
      </c>
      <c r="O3" s="2194"/>
      <c r="P3" s="2194"/>
      <c r="Q3" s="2200"/>
      <c r="R3" s="2199" t="s">
        <v>22</v>
      </c>
      <c r="S3" s="2194"/>
      <c r="T3" s="2194"/>
      <c r="U3" s="2194"/>
      <c r="V3" s="2200"/>
      <c r="W3" s="2193" t="s">
        <v>23</v>
      </c>
      <c r="X3" s="2194"/>
      <c r="Y3" s="2194"/>
      <c r="Z3" s="2195"/>
      <c r="AA3" s="2193" t="s">
        <v>24</v>
      </c>
      <c r="AB3" s="2194"/>
      <c r="AC3" s="2194"/>
      <c r="AD3" s="2195"/>
      <c r="AE3" s="2193" t="s">
        <v>25</v>
      </c>
      <c r="AF3" s="2194"/>
      <c r="AG3" s="2194"/>
      <c r="AH3" s="2194"/>
      <c r="AI3" s="2195"/>
      <c r="AJ3" s="2193" t="s">
        <v>26</v>
      </c>
      <c r="AK3" s="2194"/>
      <c r="AL3" s="2194"/>
      <c r="AM3" s="2195"/>
      <c r="AN3" s="2199" t="s">
        <v>27</v>
      </c>
      <c r="AO3" s="2194"/>
      <c r="AP3" s="2194"/>
      <c r="AQ3" s="2200"/>
      <c r="AR3" s="2213" t="s">
        <v>28</v>
      </c>
      <c r="AS3" s="2194"/>
      <c r="AT3" s="2194"/>
      <c r="AU3" s="2194"/>
      <c r="AV3" s="2214"/>
      <c r="AW3" s="1931"/>
      <c r="AX3" s="29"/>
      <c r="AY3" s="29"/>
      <c r="AZ3" s="29"/>
      <c r="BA3" s="30"/>
      <c r="BB3" s="2202" t="s">
        <v>29</v>
      </c>
      <c r="BC3" s="2203"/>
      <c r="BD3" s="2203"/>
      <c r="BE3" s="2203"/>
      <c r="BF3" s="2204"/>
      <c r="BG3" s="2208" t="s">
        <v>30</v>
      </c>
      <c r="BH3" s="2208" t="s">
        <v>31</v>
      </c>
      <c r="BI3" s="2210" t="s">
        <v>32</v>
      </c>
      <c r="BJ3" s="2215" t="s">
        <v>33</v>
      </c>
    </row>
    <row r="4" spans="1:64" ht="13.5" customHeight="1" x14ac:dyDescent="0.2">
      <c r="A4" s="2181"/>
      <c r="B4" s="2187"/>
      <c r="C4" s="2184"/>
      <c r="D4" s="2190"/>
      <c r="E4" s="31">
        <v>2</v>
      </c>
      <c r="F4" s="31">
        <v>9</v>
      </c>
      <c r="G4" s="32">
        <v>16</v>
      </c>
      <c r="H4" s="33">
        <v>23</v>
      </c>
      <c r="I4" s="34">
        <v>30</v>
      </c>
      <c r="J4" s="35">
        <v>7</v>
      </c>
      <c r="K4" s="32">
        <v>14</v>
      </c>
      <c r="L4" s="32">
        <v>21</v>
      </c>
      <c r="M4" s="34">
        <v>28</v>
      </c>
      <c r="N4" s="36">
        <v>4</v>
      </c>
      <c r="O4" s="37">
        <v>11</v>
      </c>
      <c r="P4" s="32">
        <v>18</v>
      </c>
      <c r="Q4" s="32">
        <v>25</v>
      </c>
      <c r="R4" s="38">
        <v>2</v>
      </c>
      <c r="S4" s="31">
        <v>9</v>
      </c>
      <c r="T4" s="31">
        <v>16</v>
      </c>
      <c r="U4" s="32">
        <v>23</v>
      </c>
      <c r="V4" s="39">
        <v>30</v>
      </c>
      <c r="W4" s="40">
        <v>6</v>
      </c>
      <c r="X4" s="41">
        <v>13</v>
      </c>
      <c r="Y4" s="32">
        <v>20</v>
      </c>
      <c r="Z4" s="34">
        <v>27</v>
      </c>
      <c r="AA4" s="31">
        <v>3</v>
      </c>
      <c r="AB4" s="32">
        <v>10</v>
      </c>
      <c r="AC4" s="32">
        <v>17</v>
      </c>
      <c r="AD4" s="42">
        <v>24</v>
      </c>
      <c r="AE4" s="43">
        <v>3</v>
      </c>
      <c r="AF4" s="44">
        <v>10</v>
      </c>
      <c r="AG4" s="45">
        <v>17</v>
      </c>
      <c r="AH4" s="46">
        <v>24</v>
      </c>
      <c r="AI4" s="46">
        <v>31</v>
      </c>
      <c r="AJ4" s="35">
        <v>7</v>
      </c>
      <c r="AK4" s="32">
        <v>14</v>
      </c>
      <c r="AL4" s="32">
        <v>21</v>
      </c>
      <c r="AM4" s="47">
        <v>28</v>
      </c>
      <c r="AN4" s="36">
        <v>5</v>
      </c>
      <c r="AO4" s="37">
        <v>12</v>
      </c>
      <c r="AP4" s="37">
        <v>19</v>
      </c>
      <c r="AQ4" s="37">
        <v>26</v>
      </c>
      <c r="AR4" s="48">
        <v>2</v>
      </c>
      <c r="AS4" s="49">
        <v>9</v>
      </c>
      <c r="AT4" s="50">
        <v>16</v>
      </c>
      <c r="AU4" s="32">
        <v>23</v>
      </c>
      <c r="AV4" s="45">
        <v>30</v>
      </c>
      <c r="AW4" s="1932">
        <v>24</v>
      </c>
      <c r="AX4" s="45">
        <v>26</v>
      </c>
      <c r="AY4" s="52">
        <v>15</v>
      </c>
      <c r="AZ4" s="53">
        <v>22</v>
      </c>
      <c r="BA4" s="54">
        <v>29</v>
      </c>
      <c r="BB4" s="55">
        <v>30</v>
      </c>
      <c r="BC4" s="52">
        <v>6</v>
      </c>
      <c r="BD4" s="52">
        <v>13</v>
      </c>
      <c r="BE4" s="52">
        <v>20</v>
      </c>
      <c r="BF4" s="56">
        <v>27</v>
      </c>
      <c r="BG4" s="2206"/>
      <c r="BH4" s="2206"/>
      <c r="BI4" s="2211"/>
      <c r="BJ4" s="2216"/>
    </row>
    <row r="5" spans="1:64" ht="15" customHeight="1" x14ac:dyDescent="0.2">
      <c r="A5" s="2181"/>
      <c r="B5" s="2187"/>
      <c r="C5" s="2184"/>
      <c r="D5" s="2190"/>
      <c r="E5" s="57">
        <v>7</v>
      </c>
      <c r="F5" s="57">
        <v>14</v>
      </c>
      <c r="G5" s="58">
        <v>21</v>
      </c>
      <c r="H5" s="59">
        <v>28</v>
      </c>
      <c r="I5" s="60">
        <v>5</v>
      </c>
      <c r="J5" s="61">
        <v>12</v>
      </c>
      <c r="K5" s="58">
        <v>19</v>
      </c>
      <c r="L5" s="58">
        <v>26</v>
      </c>
      <c r="M5" s="60">
        <v>2</v>
      </c>
      <c r="N5" s="62">
        <v>9</v>
      </c>
      <c r="O5" s="63">
        <v>16</v>
      </c>
      <c r="P5" s="58">
        <v>23</v>
      </c>
      <c r="Q5" s="58">
        <v>30</v>
      </c>
      <c r="R5" s="64">
        <v>7</v>
      </c>
      <c r="S5" s="57">
        <v>14</v>
      </c>
      <c r="T5" s="57">
        <v>21</v>
      </c>
      <c r="U5" s="58">
        <v>28</v>
      </c>
      <c r="V5" s="65">
        <v>4</v>
      </c>
      <c r="W5" s="66">
        <v>11</v>
      </c>
      <c r="X5" s="67">
        <v>18</v>
      </c>
      <c r="Y5" s="58">
        <v>25</v>
      </c>
      <c r="Z5" s="60">
        <v>1</v>
      </c>
      <c r="AA5" s="57">
        <v>8</v>
      </c>
      <c r="AB5" s="58">
        <v>15</v>
      </c>
      <c r="AC5" s="58">
        <v>22</v>
      </c>
      <c r="AD5" s="68">
        <v>1</v>
      </c>
      <c r="AE5" s="69">
        <v>8</v>
      </c>
      <c r="AF5" s="70">
        <v>15</v>
      </c>
      <c r="AG5" s="57">
        <v>22</v>
      </c>
      <c r="AH5" s="71">
        <v>29</v>
      </c>
      <c r="AI5" s="71">
        <v>5</v>
      </c>
      <c r="AJ5" s="61">
        <v>12</v>
      </c>
      <c r="AK5" s="58">
        <v>19</v>
      </c>
      <c r="AL5" s="58">
        <v>26</v>
      </c>
      <c r="AM5" s="72">
        <v>3</v>
      </c>
      <c r="AN5" s="73">
        <v>10</v>
      </c>
      <c r="AO5" s="63">
        <v>17</v>
      </c>
      <c r="AP5" s="63">
        <v>24</v>
      </c>
      <c r="AQ5" s="63">
        <v>31</v>
      </c>
      <c r="AR5" s="74">
        <v>7</v>
      </c>
      <c r="AS5" s="75">
        <v>14</v>
      </c>
      <c r="AT5" s="70">
        <v>21</v>
      </c>
      <c r="AU5" s="58">
        <v>28</v>
      </c>
      <c r="AV5" s="57"/>
      <c r="AW5" s="58">
        <v>29</v>
      </c>
      <c r="AX5" s="57">
        <v>28</v>
      </c>
      <c r="AY5" s="77">
        <v>20</v>
      </c>
      <c r="AZ5" s="78">
        <v>27</v>
      </c>
      <c r="BA5" s="79">
        <v>3</v>
      </c>
      <c r="BB5" s="80">
        <v>4</v>
      </c>
      <c r="BC5" s="77">
        <v>11</v>
      </c>
      <c r="BD5" s="77">
        <v>18</v>
      </c>
      <c r="BE5" s="77">
        <v>25</v>
      </c>
      <c r="BF5" s="81">
        <v>31</v>
      </c>
      <c r="BG5" s="2206"/>
      <c r="BH5" s="2206"/>
      <c r="BI5" s="2211"/>
      <c r="BJ5" s="2216"/>
    </row>
    <row r="6" spans="1:64" ht="15" customHeight="1" x14ac:dyDescent="0.2">
      <c r="A6" s="2181"/>
      <c r="B6" s="2187"/>
      <c r="C6" s="2184"/>
      <c r="D6" s="2190"/>
      <c r="E6" s="83" t="s">
        <v>34</v>
      </c>
      <c r="F6" s="84"/>
      <c r="G6" s="84"/>
      <c r="H6" s="85"/>
      <c r="I6" s="86"/>
      <c r="J6" s="87"/>
      <c r="K6" s="83"/>
      <c r="L6" s="84"/>
      <c r="M6" s="85"/>
      <c r="N6" s="88"/>
      <c r="O6" s="84"/>
      <c r="P6" s="84"/>
      <c r="Q6" s="86"/>
      <c r="R6" s="89"/>
      <c r="S6" s="84"/>
      <c r="T6" s="84"/>
      <c r="U6" s="85"/>
      <c r="V6" s="635"/>
      <c r="W6" s="91"/>
      <c r="X6" s="92"/>
      <c r="Y6" s="93"/>
      <c r="Z6" s="94"/>
      <c r="AA6" s="95"/>
      <c r="AB6" s="84"/>
      <c r="AC6" s="84"/>
      <c r="AD6" s="86"/>
      <c r="AE6" s="88"/>
      <c r="AF6" s="84"/>
      <c r="AG6" s="84"/>
      <c r="AH6" s="85"/>
      <c r="AI6" s="86"/>
      <c r="AJ6" s="88"/>
      <c r="AK6" s="84"/>
      <c r="AL6" s="84"/>
      <c r="AM6" s="86"/>
      <c r="AN6" s="88"/>
      <c r="AO6" s="84"/>
      <c r="AP6" s="84"/>
      <c r="AQ6" s="84"/>
      <c r="AR6" s="88"/>
      <c r="AS6" s="84"/>
      <c r="AT6" s="84"/>
      <c r="AU6" s="84"/>
      <c r="AV6" s="93"/>
      <c r="AW6" s="93"/>
      <c r="AX6" s="84"/>
      <c r="AY6" s="84"/>
      <c r="AZ6" s="84"/>
      <c r="BA6" s="86"/>
      <c r="BB6" s="83"/>
      <c r="BC6" s="96"/>
      <c r="BD6" s="96"/>
      <c r="BE6" s="96"/>
      <c r="BF6" s="97"/>
      <c r="BG6" s="2206"/>
      <c r="BH6" s="2206"/>
      <c r="BI6" s="2211"/>
      <c r="BJ6" s="2216"/>
    </row>
    <row r="7" spans="1:64" s="82" customFormat="1" ht="19.5" customHeight="1" x14ac:dyDescent="0.25">
      <c r="A7" s="2182"/>
      <c r="B7" s="2188"/>
      <c r="C7" s="2185"/>
      <c r="D7" s="2191"/>
      <c r="E7" s="98">
        <v>1</v>
      </c>
      <c r="F7" s="98">
        <v>2</v>
      </c>
      <c r="G7" s="98">
        <v>3</v>
      </c>
      <c r="H7" s="98">
        <v>4</v>
      </c>
      <c r="I7" s="99">
        <v>5</v>
      </c>
      <c r="J7" s="100">
        <v>6</v>
      </c>
      <c r="K7" s="98">
        <v>7</v>
      </c>
      <c r="L7" s="98">
        <v>8</v>
      </c>
      <c r="M7" s="99">
        <v>9</v>
      </c>
      <c r="N7" s="100">
        <v>10</v>
      </c>
      <c r="O7" s="98">
        <v>11</v>
      </c>
      <c r="P7" s="98">
        <v>12</v>
      </c>
      <c r="Q7" s="99">
        <v>13</v>
      </c>
      <c r="R7" s="100">
        <v>14</v>
      </c>
      <c r="S7" s="98">
        <v>15</v>
      </c>
      <c r="T7" s="98">
        <v>16</v>
      </c>
      <c r="U7" s="98">
        <v>17</v>
      </c>
      <c r="V7" s="101">
        <v>18</v>
      </c>
      <c r="W7" s="102">
        <v>19</v>
      </c>
      <c r="X7" s="103">
        <v>20</v>
      </c>
      <c r="Y7" s="98">
        <v>21</v>
      </c>
      <c r="Z7" s="99">
        <v>22</v>
      </c>
      <c r="AA7" s="100">
        <v>23</v>
      </c>
      <c r="AB7" s="98">
        <v>24</v>
      </c>
      <c r="AC7" s="98">
        <v>25</v>
      </c>
      <c r="AD7" s="99">
        <v>26</v>
      </c>
      <c r="AE7" s="100">
        <v>27</v>
      </c>
      <c r="AF7" s="98">
        <v>28</v>
      </c>
      <c r="AG7" s="98">
        <v>29</v>
      </c>
      <c r="AH7" s="98">
        <v>30</v>
      </c>
      <c r="AI7" s="99">
        <v>31</v>
      </c>
      <c r="AJ7" s="100">
        <v>32</v>
      </c>
      <c r="AK7" s="98">
        <v>33</v>
      </c>
      <c r="AL7" s="98">
        <v>34</v>
      </c>
      <c r="AM7" s="99">
        <v>35</v>
      </c>
      <c r="AN7" s="100">
        <v>36</v>
      </c>
      <c r="AO7" s="98">
        <v>37</v>
      </c>
      <c r="AP7" s="98">
        <v>38</v>
      </c>
      <c r="AQ7" s="99">
        <v>39</v>
      </c>
      <c r="AR7" s="100">
        <v>40</v>
      </c>
      <c r="AS7" s="98">
        <v>41</v>
      </c>
      <c r="AT7" s="98">
        <v>42</v>
      </c>
      <c r="AU7" s="98">
        <v>43</v>
      </c>
      <c r="AV7" s="98">
        <v>44</v>
      </c>
      <c r="AW7" s="98"/>
      <c r="AX7" s="98">
        <v>45</v>
      </c>
      <c r="AY7" s="98">
        <v>46</v>
      </c>
      <c r="AZ7" s="98">
        <v>47</v>
      </c>
      <c r="BA7" s="99">
        <v>48</v>
      </c>
      <c r="BB7" s="104">
        <v>49</v>
      </c>
      <c r="BC7" s="98">
        <v>50</v>
      </c>
      <c r="BD7" s="98">
        <v>51</v>
      </c>
      <c r="BE7" s="98">
        <v>52</v>
      </c>
      <c r="BF7" s="105">
        <v>53</v>
      </c>
      <c r="BG7" s="2209"/>
      <c r="BH7" s="2209"/>
      <c r="BI7" s="2212"/>
      <c r="BJ7" s="2217"/>
    </row>
    <row r="8" spans="1:64" s="82" customFormat="1" ht="30" customHeight="1" x14ac:dyDescent="0.25">
      <c r="A8" s="106"/>
      <c r="B8" s="107" t="s">
        <v>154</v>
      </c>
      <c r="C8" s="108" t="s">
        <v>317</v>
      </c>
      <c r="D8" s="109"/>
      <c r="E8" s="110"/>
      <c r="F8" s="111"/>
      <c r="G8" s="111"/>
      <c r="H8" s="112"/>
      <c r="I8" s="113"/>
      <c r="J8" s="114"/>
      <c r="K8" s="111"/>
      <c r="L8" s="111"/>
      <c r="M8" s="113"/>
      <c r="N8" s="114"/>
      <c r="O8" s="111"/>
      <c r="P8" s="111"/>
      <c r="Q8" s="113"/>
      <c r="R8" s="114"/>
      <c r="S8" s="111"/>
      <c r="T8" s="111"/>
      <c r="U8" s="111"/>
      <c r="V8" s="115"/>
      <c r="W8" s="638"/>
      <c r="X8" s="1933"/>
      <c r="Y8" s="111"/>
      <c r="Z8" s="113"/>
      <c r="AA8" s="114"/>
      <c r="AB8" s="111"/>
      <c r="AC8" s="111"/>
      <c r="AD8" s="113"/>
      <c r="AE8" s="114"/>
      <c r="AF8" s="111"/>
      <c r="AG8" s="111"/>
      <c r="AH8" s="111"/>
      <c r="AI8" s="113"/>
      <c r="AJ8" s="114"/>
      <c r="AK8" s="111"/>
      <c r="AL8" s="111"/>
      <c r="AM8" s="113"/>
      <c r="AN8" s="114"/>
      <c r="AO8" s="111"/>
      <c r="AP8" s="111"/>
      <c r="AQ8" s="113"/>
      <c r="AR8" s="114"/>
      <c r="AS8" s="111"/>
      <c r="AT8" s="111"/>
      <c r="AU8" s="111"/>
      <c r="AV8" s="1934"/>
      <c r="AW8" s="1934"/>
      <c r="AX8" s="119"/>
      <c r="AY8" s="119"/>
      <c r="AZ8" s="119"/>
      <c r="BA8" s="120"/>
      <c r="BB8" s="121"/>
      <c r="BC8" s="119"/>
      <c r="BD8" s="119"/>
      <c r="BE8" s="119"/>
      <c r="BF8" s="122"/>
      <c r="BG8" s="123"/>
      <c r="BH8" s="124"/>
      <c r="BI8" s="641"/>
      <c r="BJ8" s="126"/>
    </row>
    <row r="9" spans="1:64" ht="15.75" customHeight="1" x14ac:dyDescent="0.2">
      <c r="A9" s="196" t="s">
        <v>318</v>
      </c>
      <c r="B9" s="817" t="s">
        <v>44</v>
      </c>
      <c r="C9" s="198" t="s">
        <v>319</v>
      </c>
      <c r="D9" s="199" t="s">
        <v>42</v>
      </c>
      <c r="E9" s="1935">
        <v>2</v>
      </c>
      <c r="F9" s="1783">
        <v>2</v>
      </c>
      <c r="G9" s="1783"/>
      <c r="H9" s="1936">
        <v>2</v>
      </c>
      <c r="I9" s="1784">
        <v>2</v>
      </c>
      <c r="J9" s="1785">
        <v>2</v>
      </c>
      <c r="K9" s="1783">
        <v>2</v>
      </c>
      <c r="L9" s="1783">
        <v>2</v>
      </c>
      <c r="M9" s="1937">
        <v>2</v>
      </c>
      <c r="N9" s="1938">
        <v>2</v>
      </c>
      <c r="O9" s="1681">
        <v>2</v>
      </c>
      <c r="P9" s="1681">
        <v>2</v>
      </c>
      <c r="Q9" s="1937">
        <v>2</v>
      </c>
      <c r="R9" s="1938">
        <v>2</v>
      </c>
      <c r="S9" s="1681">
        <v>2</v>
      </c>
      <c r="T9" s="1681"/>
      <c r="U9" s="1681">
        <v>2</v>
      </c>
      <c r="V9" s="1939"/>
      <c r="W9" s="647"/>
      <c r="X9" s="1570"/>
      <c r="Y9" s="1783">
        <v>2</v>
      </c>
      <c r="Z9" s="1784"/>
      <c r="AA9" s="1785">
        <v>2</v>
      </c>
      <c r="AB9" s="1783">
        <v>2</v>
      </c>
      <c r="AC9" s="1783"/>
      <c r="AD9" s="1784">
        <v>2</v>
      </c>
      <c r="AE9" s="1785">
        <v>2</v>
      </c>
      <c r="AF9" s="1783"/>
      <c r="AG9" s="1783">
        <v>2</v>
      </c>
      <c r="AH9" s="1783">
        <v>2</v>
      </c>
      <c r="AI9" s="1784"/>
      <c r="AJ9" s="1938">
        <v>2</v>
      </c>
      <c r="AK9" s="1681">
        <v>2</v>
      </c>
      <c r="AL9" s="1681"/>
      <c r="AM9" s="1937">
        <v>2</v>
      </c>
      <c r="AN9" s="1785">
        <v>2</v>
      </c>
      <c r="AO9" s="1681"/>
      <c r="AP9" s="1681">
        <v>2</v>
      </c>
      <c r="AQ9" s="1937">
        <v>2</v>
      </c>
      <c r="AR9" s="1785"/>
      <c r="AS9" s="1799">
        <v>2</v>
      </c>
      <c r="AT9" s="1940">
        <v>2</v>
      </c>
      <c r="AU9" s="1783"/>
      <c r="AV9" s="1641"/>
      <c r="AW9" s="1784"/>
      <c r="AX9" s="222"/>
      <c r="AY9" s="222"/>
      <c r="AZ9" s="222"/>
      <c r="BA9" s="223"/>
      <c r="BB9" s="224"/>
      <c r="BC9" s="222"/>
      <c r="BD9" s="222"/>
      <c r="BE9" s="222"/>
      <c r="BF9" s="225"/>
      <c r="BG9" s="227">
        <f t="shared" ref="BG9:BG26" si="0">SUM(E9:V9)</f>
        <v>30</v>
      </c>
      <c r="BH9" s="227">
        <f t="shared" ref="BH9:BH26" si="1">SUM(X9:AW9)</f>
        <v>30</v>
      </c>
      <c r="BI9" s="227">
        <f t="shared" ref="BI9:BI26" si="2">BG9+BH9</f>
        <v>60</v>
      </c>
      <c r="BJ9" s="159"/>
      <c r="BK9" s="160" t="str">
        <f>IF(BI9=60, "+", "-")</f>
        <v>+</v>
      </c>
    </row>
    <row r="10" spans="1:64" ht="15.75" customHeight="1" x14ac:dyDescent="0.2">
      <c r="A10" s="196" t="s">
        <v>318</v>
      </c>
      <c r="B10" s="817" t="s">
        <v>46</v>
      </c>
      <c r="C10" s="198" t="s">
        <v>320</v>
      </c>
      <c r="D10" s="164"/>
      <c r="E10" s="1935">
        <v>2</v>
      </c>
      <c r="F10" s="1783">
        <v>2</v>
      </c>
      <c r="G10" s="1783"/>
      <c r="H10" s="1936">
        <v>2</v>
      </c>
      <c r="I10" s="1784">
        <v>2</v>
      </c>
      <c r="J10" s="1785">
        <v>2</v>
      </c>
      <c r="K10" s="1783"/>
      <c r="L10" s="1783">
        <v>2</v>
      </c>
      <c r="M10" s="1937">
        <v>2</v>
      </c>
      <c r="N10" s="1938">
        <v>2</v>
      </c>
      <c r="O10" s="1681">
        <v>2</v>
      </c>
      <c r="P10" s="1681">
        <v>2</v>
      </c>
      <c r="Q10" s="1937">
        <v>2</v>
      </c>
      <c r="R10" s="1938">
        <v>2</v>
      </c>
      <c r="S10" s="1681">
        <v>2</v>
      </c>
      <c r="T10" s="1681">
        <v>2</v>
      </c>
      <c r="U10" s="1570">
        <v>2</v>
      </c>
      <c r="V10" s="1941"/>
      <c r="W10" s="647"/>
      <c r="X10" s="1799"/>
      <c r="Y10" s="1783"/>
      <c r="Z10" s="1784">
        <v>2</v>
      </c>
      <c r="AA10" s="1785">
        <v>2</v>
      </c>
      <c r="AB10" s="1783"/>
      <c r="AC10" s="1783">
        <v>2</v>
      </c>
      <c r="AD10" s="1784">
        <v>2</v>
      </c>
      <c r="AE10" s="1785"/>
      <c r="AF10" s="1783">
        <v>2</v>
      </c>
      <c r="AG10" s="1783">
        <v>2</v>
      </c>
      <c r="AH10" s="1783"/>
      <c r="AI10" s="1784">
        <v>2</v>
      </c>
      <c r="AJ10" s="1938">
        <v>2</v>
      </c>
      <c r="AK10" s="1681"/>
      <c r="AL10" s="1681">
        <v>2</v>
      </c>
      <c r="AM10" s="1937">
        <v>2</v>
      </c>
      <c r="AN10" s="1785"/>
      <c r="AO10" s="1681">
        <v>2</v>
      </c>
      <c r="AP10" s="1681">
        <v>2</v>
      </c>
      <c r="AQ10" s="1937"/>
      <c r="AR10" s="1942">
        <v>2</v>
      </c>
      <c r="AS10" s="1783">
        <v>2</v>
      </c>
      <c r="AT10" s="1783"/>
      <c r="AU10" s="1940">
        <v>2</v>
      </c>
      <c r="AV10" s="1943"/>
      <c r="AW10" s="1784"/>
      <c r="AX10" s="377"/>
      <c r="AY10" s="377"/>
      <c r="AZ10" s="377"/>
      <c r="BA10" s="378"/>
      <c r="BB10" s="379"/>
      <c r="BC10" s="377"/>
      <c r="BD10" s="377"/>
      <c r="BE10" s="377"/>
      <c r="BF10" s="380"/>
      <c r="BG10" s="227">
        <f t="shared" si="0"/>
        <v>30</v>
      </c>
      <c r="BH10" s="227">
        <f t="shared" si="1"/>
        <v>30</v>
      </c>
      <c r="BI10" s="227">
        <f t="shared" si="2"/>
        <v>60</v>
      </c>
      <c r="BJ10" s="159"/>
      <c r="BK10" s="160" t="str">
        <f>IF(BI10=60, "+", "-")</f>
        <v>+</v>
      </c>
    </row>
    <row r="11" spans="1:64" ht="15.75" customHeight="1" x14ac:dyDescent="0.2">
      <c r="A11" s="196" t="s">
        <v>318</v>
      </c>
      <c r="B11" s="817" t="s">
        <v>51</v>
      </c>
      <c r="C11" s="198" t="s">
        <v>321</v>
      </c>
      <c r="D11" s="164" t="s">
        <v>42</v>
      </c>
      <c r="E11" s="1935">
        <v>2</v>
      </c>
      <c r="F11" s="1783">
        <v>2</v>
      </c>
      <c r="G11" s="1783">
        <v>2</v>
      </c>
      <c r="H11" s="1936">
        <v>2</v>
      </c>
      <c r="I11" s="1784">
        <v>2</v>
      </c>
      <c r="J11" s="1785">
        <v>2</v>
      </c>
      <c r="K11" s="1783">
        <v>2</v>
      </c>
      <c r="L11" s="1783">
        <v>2</v>
      </c>
      <c r="M11" s="1937">
        <v>2</v>
      </c>
      <c r="N11" s="1938">
        <v>2</v>
      </c>
      <c r="O11" s="1681">
        <v>2</v>
      </c>
      <c r="P11" s="1681">
        <v>2</v>
      </c>
      <c r="Q11" s="1937">
        <v>2</v>
      </c>
      <c r="R11" s="1938">
        <v>2</v>
      </c>
      <c r="S11" s="1681">
        <v>2</v>
      </c>
      <c r="T11" s="1681">
        <v>2</v>
      </c>
      <c r="U11" s="1681">
        <v>2</v>
      </c>
      <c r="V11" s="1941"/>
      <c r="W11" s="647"/>
      <c r="X11" s="1799"/>
      <c r="Y11" s="1681">
        <v>2</v>
      </c>
      <c r="Z11" s="1937">
        <v>2</v>
      </c>
      <c r="AA11" s="1938">
        <v>2</v>
      </c>
      <c r="AB11" s="1681"/>
      <c r="AC11" s="1681">
        <v>2</v>
      </c>
      <c r="AD11" s="1937">
        <v>2</v>
      </c>
      <c r="AE11" s="1938"/>
      <c r="AF11" s="1681">
        <v>2</v>
      </c>
      <c r="AG11" s="1681">
        <v>2</v>
      </c>
      <c r="AH11" s="1783"/>
      <c r="AI11" s="1784">
        <v>2</v>
      </c>
      <c r="AJ11" s="1785">
        <v>2</v>
      </c>
      <c r="AK11" s="1783"/>
      <c r="AL11" s="1681">
        <v>2</v>
      </c>
      <c r="AM11" s="1784">
        <v>2</v>
      </c>
      <c r="AN11" s="1785"/>
      <c r="AO11" s="1783">
        <v>2</v>
      </c>
      <c r="AP11" s="1783">
        <v>2</v>
      </c>
      <c r="AQ11" s="1784"/>
      <c r="AR11" s="1942">
        <v>2</v>
      </c>
      <c r="AS11" s="1940">
        <v>2</v>
      </c>
      <c r="AT11" s="1783"/>
      <c r="AU11" s="1783"/>
      <c r="AV11" s="1943"/>
      <c r="AW11" s="1784"/>
      <c r="AX11" s="377"/>
      <c r="AY11" s="377"/>
      <c r="AZ11" s="377"/>
      <c r="BA11" s="378"/>
      <c r="BB11" s="379"/>
      <c r="BC11" s="377"/>
      <c r="BD11" s="377"/>
      <c r="BE11" s="377"/>
      <c r="BF11" s="380"/>
      <c r="BG11" s="381">
        <f t="shared" si="0"/>
        <v>34</v>
      </c>
      <c r="BH11" s="381">
        <f t="shared" si="1"/>
        <v>30</v>
      </c>
      <c r="BI11" s="294">
        <f t="shared" si="2"/>
        <v>64</v>
      </c>
      <c r="BJ11" s="159"/>
      <c r="BK11" s="160" t="str">
        <f>IF(BI11=60, "+", "-")</f>
        <v>-</v>
      </c>
      <c r="BL11" s="11">
        <f>SUM(O11:S11)</f>
        <v>10</v>
      </c>
    </row>
    <row r="12" spans="1:64" ht="27" customHeight="1" x14ac:dyDescent="0.2">
      <c r="A12" s="401"/>
      <c r="B12" s="107" t="s">
        <v>322</v>
      </c>
      <c r="C12" s="108" t="s">
        <v>323</v>
      </c>
      <c r="D12" s="403"/>
      <c r="E12" s="404"/>
      <c r="F12" s="405"/>
      <c r="G12" s="405"/>
      <c r="H12" s="406"/>
      <c r="I12" s="407"/>
      <c r="J12" s="1088"/>
      <c r="K12" s="405"/>
      <c r="L12" s="1089"/>
      <c r="M12" s="1621"/>
      <c r="N12" s="1622"/>
      <c r="O12" s="1089"/>
      <c r="P12" s="1089"/>
      <c r="Q12" s="1621"/>
      <c r="R12" s="1622"/>
      <c r="S12" s="1089"/>
      <c r="T12" s="1089"/>
      <c r="U12" s="1089"/>
      <c r="V12" s="1624"/>
      <c r="W12" s="664"/>
      <c r="X12" s="1625"/>
      <c r="Y12" s="1089"/>
      <c r="Z12" s="1621"/>
      <c r="AA12" s="1622"/>
      <c r="AB12" s="1089"/>
      <c r="AC12" s="1089"/>
      <c r="AD12" s="1621"/>
      <c r="AE12" s="1622"/>
      <c r="AF12" s="1089"/>
      <c r="AG12" s="1089"/>
      <c r="AH12" s="405"/>
      <c r="AI12" s="407"/>
      <c r="AJ12" s="1088"/>
      <c r="AK12" s="405"/>
      <c r="AL12" s="1089"/>
      <c r="AM12" s="407"/>
      <c r="AN12" s="1088"/>
      <c r="AO12" s="405"/>
      <c r="AP12" s="405"/>
      <c r="AQ12" s="407"/>
      <c r="AR12" s="404"/>
      <c r="AS12" s="405"/>
      <c r="AT12" s="405"/>
      <c r="AU12" s="405"/>
      <c r="AV12" s="1944"/>
      <c r="AW12" s="407"/>
      <c r="AX12" s="409"/>
      <c r="AY12" s="409"/>
      <c r="AZ12" s="409"/>
      <c r="BA12" s="668"/>
      <c r="BB12" s="669"/>
      <c r="BC12" s="409"/>
      <c r="BD12" s="409"/>
      <c r="BE12" s="409"/>
      <c r="BF12" s="403"/>
      <c r="BG12" s="431">
        <f t="shared" si="0"/>
        <v>0</v>
      </c>
      <c r="BH12" s="431">
        <f t="shared" si="1"/>
        <v>0</v>
      </c>
      <c r="BI12" s="507">
        <f t="shared" si="2"/>
        <v>0</v>
      </c>
      <c r="BJ12" s="434"/>
      <c r="BK12" s="160"/>
    </row>
    <row r="13" spans="1:64" ht="21.75" customHeight="1" x14ac:dyDescent="0.2">
      <c r="A13" s="196" t="s">
        <v>324</v>
      </c>
      <c r="B13" s="1810" t="s">
        <v>325</v>
      </c>
      <c r="C13" s="198" t="s">
        <v>123</v>
      </c>
      <c r="D13" s="199"/>
      <c r="E13" s="1935"/>
      <c r="F13" s="1783">
        <v>2</v>
      </c>
      <c r="G13" s="1783">
        <v>2</v>
      </c>
      <c r="H13" s="1936"/>
      <c r="I13" s="1784">
        <v>2</v>
      </c>
      <c r="J13" s="1785">
        <v>2</v>
      </c>
      <c r="K13" s="1783">
        <v>2</v>
      </c>
      <c r="L13" s="1783"/>
      <c r="M13" s="1937">
        <v>2</v>
      </c>
      <c r="N13" s="1938">
        <v>2</v>
      </c>
      <c r="O13" s="1681">
        <v>2</v>
      </c>
      <c r="P13" s="1681">
        <v>2</v>
      </c>
      <c r="Q13" s="1937"/>
      <c r="R13" s="1938"/>
      <c r="S13" s="1681">
        <v>2</v>
      </c>
      <c r="T13" s="1681"/>
      <c r="U13" s="1681">
        <v>2</v>
      </c>
      <c r="V13" s="1945"/>
      <c r="W13" s="647"/>
      <c r="X13" s="1570"/>
      <c r="Y13" s="1681"/>
      <c r="Z13" s="1937">
        <v>2</v>
      </c>
      <c r="AA13" s="1938"/>
      <c r="AB13" s="1681">
        <v>2</v>
      </c>
      <c r="AC13" s="1681"/>
      <c r="AD13" s="1937">
        <v>2</v>
      </c>
      <c r="AE13" s="1938"/>
      <c r="AF13" s="1681">
        <v>2</v>
      </c>
      <c r="AG13" s="1681"/>
      <c r="AH13" s="1783">
        <v>2</v>
      </c>
      <c r="AI13" s="1784"/>
      <c r="AJ13" s="1785">
        <v>2</v>
      </c>
      <c r="AK13" s="1783"/>
      <c r="AL13" s="1681">
        <v>2</v>
      </c>
      <c r="AM13" s="1784"/>
      <c r="AN13" s="1785">
        <v>2</v>
      </c>
      <c r="AO13" s="1783"/>
      <c r="AP13" s="1783">
        <v>2</v>
      </c>
      <c r="AQ13" s="1784"/>
      <c r="AR13" s="1785">
        <v>2</v>
      </c>
      <c r="AS13" s="1783"/>
      <c r="AT13" s="1783">
        <v>2</v>
      </c>
      <c r="AU13" s="1799">
        <v>2</v>
      </c>
      <c r="AV13" s="1946"/>
      <c r="AW13" s="1947">
        <v>2</v>
      </c>
      <c r="AX13" s="222"/>
      <c r="AY13" s="222"/>
      <c r="AZ13" s="222"/>
      <c r="BA13" s="223"/>
      <c r="BB13" s="224"/>
      <c r="BC13" s="222"/>
      <c r="BD13" s="222"/>
      <c r="BE13" s="222"/>
      <c r="BF13" s="246"/>
      <c r="BG13" s="227">
        <f t="shared" si="0"/>
        <v>22</v>
      </c>
      <c r="BH13" s="227">
        <f t="shared" si="1"/>
        <v>26</v>
      </c>
      <c r="BI13" s="605">
        <f t="shared" si="2"/>
        <v>48</v>
      </c>
      <c r="BJ13" s="434"/>
      <c r="BK13" s="160" t="str">
        <f>IF(BI13=48, "+", "-")</f>
        <v>+</v>
      </c>
    </row>
    <row r="14" spans="1:64" ht="26.25" customHeight="1" x14ac:dyDescent="0.2">
      <c r="A14" s="196" t="s">
        <v>326</v>
      </c>
      <c r="B14" s="1810" t="s">
        <v>327</v>
      </c>
      <c r="C14" s="198" t="s">
        <v>241</v>
      </c>
      <c r="D14" s="199"/>
      <c r="E14" s="1935">
        <v>4</v>
      </c>
      <c r="F14" s="1783">
        <v>4</v>
      </c>
      <c r="G14" s="1783">
        <v>6</v>
      </c>
      <c r="H14" s="1936">
        <v>4</v>
      </c>
      <c r="I14" s="1784">
        <v>4</v>
      </c>
      <c r="J14" s="1785">
        <v>6</v>
      </c>
      <c r="K14" s="1783">
        <v>4</v>
      </c>
      <c r="L14" s="1783">
        <v>4</v>
      </c>
      <c r="M14" s="1937">
        <v>4</v>
      </c>
      <c r="N14" s="1938">
        <v>6</v>
      </c>
      <c r="O14" s="1681">
        <v>4</v>
      </c>
      <c r="P14" s="1681">
        <v>4</v>
      </c>
      <c r="Q14" s="1937">
        <v>4</v>
      </c>
      <c r="R14" s="1938">
        <v>4</v>
      </c>
      <c r="S14" s="1681">
        <v>6</v>
      </c>
      <c r="T14" s="1681">
        <v>4</v>
      </c>
      <c r="U14" s="1681">
        <v>4</v>
      </c>
      <c r="V14" s="1945"/>
      <c r="W14" s="647"/>
      <c r="X14" s="1570"/>
      <c r="Y14" s="1681">
        <v>2</v>
      </c>
      <c r="Z14" s="1937">
        <v>2</v>
      </c>
      <c r="AA14" s="1938">
        <v>4</v>
      </c>
      <c r="AB14" s="1681">
        <v>2</v>
      </c>
      <c r="AC14" s="1681">
        <v>4</v>
      </c>
      <c r="AD14" s="1937">
        <v>2</v>
      </c>
      <c r="AE14" s="1938">
        <v>4</v>
      </c>
      <c r="AF14" s="1681">
        <v>4</v>
      </c>
      <c r="AG14" s="1681">
        <v>4</v>
      </c>
      <c r="AH14" s="1783">
        <v>2</v>
      </c>
      <c r="AI14" s="1784">
        <v>4</v>
      </c>
      <c r="AJ14" s="1785">
        <v>2</v>
      </c>
      <c r="AK14" s="1783">
        <v>4</v>
      </c>
      <c r="AL14" s="1681">
        <v>2</v>
      </c>
      <c r="AM14" s="1784">
        <v>4</v>
      </c>
      <c r="AN14" s="1785">
        <v>2</v>
      </c>
      <c r="AO14" s="1783">
        <v>4</v>
      </c>
      <c r="AP14" s="1783"/>
      <c r="AQ14" s="1784">
        <v>4</v>
      </c>
      <c r="AR14" s="1785">
        <v>2</v>
      </c>
      <c r="AS14" s="1783">
        <v>2</v>
      </c>
      <c r="AT14" s="1783">
        <v>2</v>
      </c>
      <c r="AU14" s="1799">
        <v>4</v>
      </c>
      <c r="AV14" s="1946"/>
      <c r="AW14" s="1947">
        <v>4</v>
      </c>
      <c r="AX14" s="222"/>
      <c r="AY14" s="222"/>
      <c r="AZ14" s="222"/>
      <c r="BA14" s="223"/>
      <c r="BB14" s="224"/>
      <c r="BC14" s="222"/>
      <c r="BD14" s="222"/>
      <c r="BE14" s="222"/>
      <c r="BF14" s="246"/>
      <c r="BG14" s="227">
        <f t="shared" si="0"/>
        <v>76</v>
      </c>
      <c r="BH14" s="227">
        <f t="shared" si="1"/>
        <v>70</v>
      </c>
      <c r="BI14" s="605">
        <f t="shared" si="2"/>
        <v>146</v>
      </c>
      <c r="BJ14" s="434"/>
      <c r="BK14" s="160" t="str">
        <f>IF(BI14=142, "+", "-")</f>
        <v>-</v>
      </c>
      <c r="BL14" s="11">
        <f>SUM(E14:S14)</f>
        <v>68</v>
      </c>
    </row>
    <row r="15" spans="1:64" ht="29.25" customHeight="1" x14ac:dyDescent="0.2">
      <c r="A15" s="196" t="s">
        <v>84</v>
      </c>
      <c r="B15" s="1810" t="s">
        <v>328</v>
      </c>
      <c r="C15" s="198" t="s">
        <v>329</v>
      </c>
      <c r="D15" s="199"/>
      <c r="E15" s="1935">
        <v>2</v>
      </c>
      <c r="F15" s="1783">
        <v>2</v>
      </c>
      <c r="G15" s="1783">
        <v>2</v>
      </c>
      <c r="H15" s="1936">
        <v>2</v>
      </c>
      <c r="I15" s="1784">
        <v>2</v>
      </c>
      <c r="J15" s="1785">
        <v>2</v>
      </c>
      <c r="K15" s="1783">
        <v>2</v>
      </c>
      <c r="L15" s="1783">
        <v>2</v>
      </c>
      <c r="M15" s="1937">
        <v>2</v>
      </c>
      <c r="N15" s="1938">
        <v>2</v>
      </c>
      <c r="O15" s="1681">
        <v>2</v>
      </c>
      <c r="P15" s="1681">
        <v>2</v>
      </c>
      <c r="Q15" s="1937">
        <v>2</v>
      </c>
      <c r="R15" s="1938">
        <v>2</v>
      </c>
      <c r="S15" s="1681">
        <v>2</v>
      </c>
      <c r="T15" s="1681">
        <v>4</v>
      </c>
      <c r="U15" s="1948">
        <v>2</v>
      </c>
      <c r="V15" s="1945"/>
      <c r="W15" s="647"/>
      <c r="X15" s="1570"/>
      <c r="Y15" s="1681"/>
      <c r="Z15" s="1937"/>
      <c r="AA15" s="1938"/>
      <c r="AB15" s="1681"/>
      <c r="AC15" s="1681"/>
      <c r="AD15" s="1937"/>
      <c r="AE15" s="1938"/>
      <c r="AF15" s="1681"/>
      <c r="AG15" s="1681"/>
      <c r="AH15" s="1783"/>
      <c r="AI15" s="1784"/>
      <c r="AJ15" s="1785"/>
      <c r="AK15" s="1783"/>
      <c r="AL15" s="1681"/>
      <c r="AM15" s="1784"/>
      <c r="AN15" s="1785"/>
      <c r="AO15" s="1783"/>
      <c r="AP15" s="1783"/>
      <c r="AQ15" s="1784"/>
      <c r="AR15" s="1785"/>
      <c r="AS15" s="1783"/>
      <c r="AT15" s="1783"/>
      <c r="AU15" s="1783"/>
      <c r="AV15" s="1946"/>
      <c r="AW15" s="1784"/>
      <c r="AX15" s="222"/>
      <c r="AY15" s="222"/>
      <c r="AZ15" s="222"/>
      <c r="BA15" s="223"/>
      <c r="BB15" s="224"/>
      <c r="BC15" s="222"/>
      <c r="BD15" s="222"/>
      <c r="BE15" s="222"/>
      <c r="BF15" s="246"/>
      <c r="BG15" s="227">
        <f t="shared" si="0"/>
        <v>36</v>
      </c>
      <c r="BH15" s="227">
        <f t="shared" si="1"/>
        <v>0</v>
      </c>
      <c r="BI15" s="605">
        <f t="shared" si="2"/>
        <v>36</v>
      </c>
      <c r="BJ15" s="434"/>
      <c r="BK15" s="160" t="str">
        <f>IF(BI15=36, "+", "-")</f>
        <v>+</v>
      </c>
      <c r="BL15" s="11">
        <f>SUM(E15:S15)</f>
        <v>30</v>
      </c>
    </row>
    <row r="16" spans="1:64" ht="27" customHeight="1" x14ac:dyDescent="0.2">
      <c r="A16" s="1949"/>
      <c r="B16" s="1950" t="s">
        <v>330</v>
      </c>
      <c r="C16" s="1951" t="s">
        <v>331</v>
      </c>
      <c r="D16" s="430"/>
      <c r="E16" s="1631"/>
      <c r="F16" s="1628"/>
      <c r="G16" s="1628"/>
      <c r="H16" s="1952"/>
      <c r="I16" s="1630"/>
      <c r="J16" s="1627"/>
      <c r="K16" s="1628"/>
      <c r="L16" s="1953"/>
      <c r="M16" s="1954"/>
      <c r="N16" s="1955"/>
      <c r="O16" s="1953"/>
      <c r="P16" s="1953"/>
      <c r="Q16" s="1954"/>
      <c r="R16" s="1955"/>
      <c r="S16" s="1953"/>
      <c r="T16" s="1953"/>
      <c r="U16" s="1953"/>
      <c r="V16" s="1956"/>
      <c r="W16" s="1957"/>
      <c r="X16" s="1958"/>
      <c r="Y16" s="1953"/>
      <c r="Z16" s="1954"/>
      <c r="AA16" s="1955"/>
      <c r="AB16" s="1953"/>
      <c r="AC16" s="1953"/>
      <c r="AD16" s="1954"/>
      <c r="AE16" s="1955"/>
      <c r="AF16" s="1953"/>
      <c r="AG16" s="1953"/>
      <c r="AH16" s="1628"/>
      <c r="AI16" s="1630"/>
      <c r="AJ16" s="1627"/>
      <c r="AK16" s="1628"/>
      <c r="AL16" s="1953"/>
      <c r="AM16" s="1630"/>
      <c r="AN16" s="1627"/>
      <c r="AO16" s="1628"/>
      <c r="AP16" s="1628"/>
      <c r="AQ16" s="1630"/>
      <c r="AR16" s="1627"/>
      <c r="AS16" s="1628"/>
      <c r="AT16" s="1628"/>
      <c r="AU16" s="1628"/>
      <c r="AV16" s="1629"/>
      <c r="AW16" s="1630"/>
      <c r="AX16" s="427"/>
      <c r="AY16" s="427"/>
      <c r="AZ16" s="427"/>
      <c r="BA16" s="428"/>
      <c r="BB16" s="429"/>
      <c r="BC16" s="427"/>
      <c r="BD16" s="427"/>
      <c r="BE16" s="427"/>
      <c r="BF16" s="430"/>
      <c r="BG16" s="432">
        <f t="shared" si="0"/>
        <v>0</v>
      </c>
      <c r="BH16" s="432">
        <f t="shared" si="1"/>
        <v>0</v>
      </c>
      <c r="BI16" s="433">
        <f t="shared" si="2"/>
        <v>0</v>
      </c>
      <c r="BJ16" s="434"/>
      <c r="BK16" s="160"/>
    </row>
    <row r="17" spans="1:64" ht="39.75" customHeight="1" x14ac:dyDescent="0.2">
      <c r="A17" s="1959" t="s">
        <v>332</v>
      </c>
      <c r="B17" s="1960" t="s">
        <v>333</v>
      </c>
      <c r="C17" s="129" t="s">
        <v>334</v>
      </c>
      <c r="D17" s="130"/>
      <c r="E17" s="1961"/>
      <c r="F17" s="1962"/>
      <c r="G17" s="1962">
        <v>2</v>
      </c>
      <c r="H17" s="1963">
        <v>2</v>
      </c>
      <c r="I17" s="1964">
        <v>2</v>
      </c>
      <c r="J17" s="1965"/>
      <c r="K17" s="1962">
        <v>2</v>
      </c>
      <c r="L17" s="1962"/>
      <c r="M17" s="1966">
        <v>2</v>
      </c>
      <c r="N17" s="1967">
        <v>2</v>
      </c>
      <c r="O17" s="1968">
        <v>2</v>
      </c>
      <c r="P17" s="1968">
        <v>2</v>
      </c>
      <c r="Q17" s="1966"/>
      <c r="R17" s="1967"/>
      <c r="S17" s="1968">
        <v>2</v>
      </c>
      <c r="T17" s="1968"/>
      <c r="U17" s="1968">
        <v>2</v>
      </c>
      <c r="V17" s="1939">
        <v>2</v>
      </c>
      <c r="W17" s="1439"/>
      <c r="X17" s="1969"/>
      <c r="Y17" s="1968">
        <v>2</v>
      </c>
      <c r="Z17" s="1966">
        <v>2</v>
      </c>
      <c r="AA17" s="1967"/>
      <c r="AB17" s="1968">
        <v>2</v>
      </c>
      <c r="AC17" s="1968">
        <v>2</v>
      </c>
      <c r="AD17" s="1966"/>
      <c r="AE17" s="1967">
        <v>2</v>
      </c>
      <c r="AF17" s="1968">
        <v>2</v>
      </c>
      <c r="AG17" s="1968"/>
      <c r="AH17" s="1962">
        <v>2</v>
      </c>
      <c r="AI17" s="1964">
        <v>2</v>
      </c>
      <c r="AJ17" s="1965"/>
      <c r="AK17" s="1962">
        <v>2</v>
      </c>
      <c r="AL17" s="1968">
        <v>2</v>
      </c>
      <c r="AM17" s="1964"/>
      <c r="AN17" s="1965">
        <v>2</v>
      </c>
      <c r="AO17" s="1962">
        <v>2</v>
      </c>
      <c r="AP17" s="1962"/>
      <c r="AQ17" s="1964">
        <v>2</v>
      </c>
      <c r="AR17" s="1965">
        <v>2</v>
      </c>
      <c r="AS17" s="1962"/>
      <c r="AT17" s="1970">
        <v>2</v>
      </c>
      <c r="AU17" s="1962"/>
      <c r="AV17" s="1971"/>
      <c r="AW17" s="1964"/>
      <c r="AX17" s="153"/>
      <c r="AY17" s="153"/>
      <c r="AZ17" s="153"/>
      <c r="BA17" s="154"/>
      <c r="BB17" s="155"/>
      <c r="BC17" s="153"/>
      <c r="BD17" s="153"/>
      <c r="BE17" s="153"/>
      <c r="BF17" s="156"/>
      <c r="BG17" s="157">
        <f t="shared" si="0"/>
        <v>22</v>
      </c>
      <c r="BH17" s="157">
        <f t="shared" si="1"/>
        <v>30</v>
      </c>
      <c r="BI17" s="924">
        <f t="shared" si="2"/>
        <v>52</v>
      </c>
      <c r="BJ17" s="434"/>
      <c r="BK17" s="160" t="str">
        <f>IF(BI17=52, "+", "-")</f>
        <v>+</v>
      </c>
      <c r="BL17" s="11">
        <f>SUM(E17:S17)</f>
        <v>18</v>
      </c>
    </row>
    <row r="18" spans="1:64" ht="32.25" customHeight="1" x14ac:dyDescent="0.2">
      <c r="A18" s="925" t="s">
        <v>318</v>
      </c>
      <c r="B18" s="1972" t="s">
        <v>335</v>
      </c>
      <c r="C18" s="926" t="s">
        <v>336</v>
      </c>
      <c r="D18" s="694"/>
      <c r="E18" s="1790">
        <v>2</v>
      </c>
      <c r="F18" s="1788">
        <v>2</v>
      </c>
      <c r="G18" s="1788">
        <v>2</v>
      </c>
      <c r="H18" s="1973"/>
      <c r="I18" s="1789">
        <v>2</v>
      </c>
      <c r="J18" s="1974">
        <v>2</v>
      </c>
      <c r="K18" s="1788">
        <v>2</v>
      </c>
      <c r="L18" s="1788">
        <v>2</v>
      </c>
      <c r="M18" s="1975">
        <v>2</v>
      </c>
      <c r="N18" s="1976">
        <v>2</v>
      </c>
      <c r="O18" s="1977"/>
      <c r="P18" s="1977"/>
      <c r="Q18" s="1975">
        <v>4</v>
      </c>
      <c r="R18" s="1976">
        <v>2</v>
      </c>
      <c r="S18" s="1977">
        <v>2</v>
      </c>
      <c r="T18" s="1977">
        <v>2</v>
      </c>
      <c r="U18" s="1977">
        <v>2</v>
      </c>
      <c r="V18" s="1978">
        <v>2</v>
      </c>
      <c r="W18" s="1588"/>
      <c r="X18" s="1979"/>
      <c r="Y18" s="1977">
        <v>2</v>
      </c>
      <c r="Z18" s="1975"/>
      <c r="AA18" s="1976">
        <v>2</v>
      </c>
      <c r="AB18" s="1977">
        <v>2</v>
      </c>
      <c r="AC18" s="1977"/>
      <c r="AD18" s="1975">
        <v>2</v>
      </c>
      <c r="AE18" s="1976">
        <v>2</v>
      </c>
      <c r="AF18" s="1977"/>
      <c r="AG18" s="1977">
        <v>2</v>
      </c>
      <c r="AH18" s="1788">
        <v>2</v>
      </c>
      <c r="AI18" s="1789"/>
      <c r="AJ18" s="1974">
        <v>2</v>
      </c>
      <c r="AK18" s="1788">
        <v>2</v>
      </c>
      <c r="AL18" s="1977"/>
      <c r="AM18" s="1789">
        <v>2</v>
      </c>
      <c r="AN18" s="1974">
        <v>2</v>
      </c>
      <c r="AO18" s="1788"/>
      <c r="AP18" s="1788">
        <v>2</v>
      </c>
      <c r="AQ18" s="1789">
        <v>2</v>
      </c>
      <c r="AR18" s="1974"/>
      <c r="AS18" s="1788">
        <v>2</v>
      </c>
      <c r="AT18" s="1788"/>
      <c r="AU18" s="1788">
        <v>2</v>
      </c>
      <c r="AV18" s="1943"/>
      <c r="AW18" s="1789"/>
      <c r="AX18" s="290"/>
      <c r="AY18" s="290"/>
      <c r="AZ18" s="290"/>
      <c r="BA18" s="291"/>
      <c r="BB18" s="292"/>
      <c r="BC18" s="290"/>
      <c r="BD18" s="290"/>
      <c r="BE18" s="290"/>
      <c r="BF18" s="293"/>
      <c r="BG18" s="294">
        <f t="shared" si="0"/>
        <v>32</v>
      </c>
      <c r="BH18" s="294">
        <f t="shared" si="1"/>
        <v>30</v>
      </c>
      <c r="BI18" s="804">
        <f t="shared" si="2"/>
        <v>62</v>
      </c>
      <c r="BJ18" s="434"/>
      <c r="BK18" s="160" t="str">
        <f>IF(BI18=60, "+", "-")</f>
        <v>-</v>
      </c>
      <c r="BL18" s="11">
        <f>SUM(E18:S18)</f>
        <v>26</v>
      </c>
    </row>
    <row r="19" spans="1:64" ht="18.75" customHeight="1" x14ac:dyDescent="0.2">
      <c r="A19" s="1980" t="s">
        <v>337</v>
      </c>
      <c r="B19" s="982" t="s">
        <v>338</v>
      </c>
      <c r="C19" s="983" t="s">
        <v>339</v>
      </c>
      <c r="D19" s="984"/>
      <c r="E19" s="1009">
        <v>2</v>
      </c>
      <c r="F19" s="1010">
        <v>2</v>
      </c>
      <c r="G19" s="1010"/>
      <c r="H19" s="1981">
        <v>2</v>
      </c>
      <c r="I19" s="1982"/>
      <c r="J19" s="1012">
        <v>2</v>
      </c>
      <c r="K19" s="1010"/>
      <c r="L19" s="1010">
        <v>2</v>
      </c>
      <c r="M19" s="1983"/>
      <c r="N19" s="1984"/>
      <c r="O19" s="1985">
        <v>2</v>
      </c>
      <c r="P19" s="1985">
        <v>2</v>
      </c>
      <c r="Q19" s="1983"/>
      <c r="R19" s="1984">
        <v>2</v>
      </c>
      <c r="S19" s="1985"/>
      <c r="T19" s="1985">
        <v>2</v>
      </c>
      <c r="U19" s="1985"/>
      <c r="V19" s="1986"/>
      <c r="W19" s="800"/>
      <c r="X19" s="1987"/>
      <c r="Y19" s="1985"/>
      <c r="Z19" s="1983">
        <v>2</v>
      </c>
      <c r="AA19" s="1984"/>
      <c r="AB19" s="1985"/>
      <c r="AC19" s="1985">
        <v>2</v>
      </c>
      <c r="AD19" s="1983"/>
      <c r="AE19" s="1984"/>
      <c r="AF19" s="1985">
        <v>2</v>
      </c>
      <c r="AG19" s="1985"/>
      <c r="AH19" s="1010"/>
      <c r="AI19" s="1982">
        <v>2</v>
      </c>
      <c r="AJ19" s="1012"/>
      <c r="AK19" s="1010"/>
      <c r="AL19" s="1985">
        <v>2</v>
      </c>
      <c r="AM19" s="1982"/>
      <c r="AN19" s="1012"/>
      <c r="AO19" s="1010">
        <v>2</v>
      </c>
      <c r="AP19" s="1010">
        <v>2</v>
      </c>
      <c r="AQ19" s="1982"/>
      <c r="AR19" s="1012">
        <v>2</v>
      </c>
      <c r="AS19" s="1010">
        <v>2</v>
      </c>
      <c r="AT19" s="1010"/>
      <c r="AU19" s="1010">
        <v>2</v>
      </c>
      <c r="AV19" s="1988"/>
      <c r="AW19" s="1982"/>
      <c r="AX19" s="261"/>
      <c r="AY19" s="261"/>
      <c r="AZ19" s="261"/>
      <c r="BA19" s="262"/>
      <c r="BB19" s="263"/>
      <c r="BC19" s="261"/>
      <c r="BD19" s="261"/>
      <c r="BE19" s="261"/>
      <c r="BF19" s="264"/>
      <c r="BG19" s="654">
        <f t="shared" si="0"/>
        <v>18</v>
      </c>
      <c r="BH19" s="654">
        <f t="shared" si="1"/>
        <v>20</v>
      </c>
      <c r="BI19" s="947">
        <f t="shared" si="2"/>
        <v>38</v>
      </c>
      <c r="BJ19" s="434"/>
      <c r="BK19" s="160" t="str">
        <f>IF(BI19=36, "+", "-")</f>
        <v>-</v>
      </c>
      <c r="BL19" s="11">
        <f>SUM(E19:S19)</f>
        <v>16</v>
      </c>
    </row>
    <row r="20" spans="1:64" ht="27" customHeight="1" x14ac:dyDescent="0.2">
      <c r="A20" s="1949"/>
      <c r="B20" s="1950" t="s">
        <v>340</v>
      </c>
      <c r="C20" s="1951" t="s">
        <v>341</v>
      </c>
      <c r="D20" s="430"/>
      <c r="E20" s="1631"/>
      <c r="F20" s="1628"/>
      <c r="G20" s="1628"/>
      <c r="H20" s="1952"/>
      <c r="I20" s="1630"/>
      <c r="J20" s="1627"/>
      <c r="K20" s="1628"/>
      <c r="L20" s="1953"/>
      <c r="M20" s="1954"/>
      <c r="N20" s="1955"/>
      <c r="O20" s="1953"/>
      <c r="P20" s="1953"/>
      <c r="Q20" s="1954"/>
      <c r="R20" s="1955"/>
      <c r="S20" s="1953"/>
      <c r="T20" s="1953"/>
      <c r="U20" s="1953"/>
      <c r="V20" s="1956"/>
      <c r="W20" s="1957"/>
      <c r="X20" s="1958"/>
      <c r="Y20" s="1953"/>
      <c r="Z20" s="1954"/>
      <c r="AA20" s="1955"/>
      <c r="AB20" s="1953"/>
      <c r="AC20" s="1953"/>
      <c r="AD20" s="1954"/>
      <c r="AE20" s="1955"/>
      <c r="AF20" s="1953"/>
      <c r="AG20" s="1953"/>
      <c r="AH20" s="1628"/>
      <c r="AI20" s="1630"/>
      <c r="AJ20" s="1627"/>
      <c r="AK20" s="1628"/>
      <c r="AL20" s="1953"/>
      <c r="AM20" s="1630"/>
      <c r="AN20" s="1627"/>
      <c r="AO20" s="1628"/>
      <c r="AP20" s="1628"/>
      <c r="AQ20" s="1630"/>
      <c r="AR20" s="1627"/>
      <c r="AS20" s="1628"/>
      <c r="AT20" s="1628"/>
      <c r="AU20" s="1628"/>
      <c r="AV20" s="1629"/>
      <c r="AW20" s="1630"/>
      <c r="AX20" s="427"/>
      <c r="AY20" s="427"/>
      <c r="AZ20" s="427"/>
      <c r="BA20" s="428"/>
      <c r="BB20" s="429"/>
      <c r="BC20" s="427"/>
      <c r="BD20" s="427"/>
      <c r="BE20" s="427"/>
      <c r="BF20" s="430"/>
      <c r="BG20" s="432">
        <f t="shared" si="0"/>
        <v>0</v>
      </c>
      <c r="BH20" s="432">
        <f t="shared" si="1"/>
        <v>0</v>
      </c>
      <c r="BI20" s="433">
        <f t="shared" si="2"/>
        <v>0</v>
      </c>
      <c r="BJ20" s="434"/>
      <c r="BK20" s="160"/>
    </row>
    <row r="21" spans="1:64" ht="63.75" customHeight="1" x14ac:dyDescent="0.2">
      <c r="A21" s="1989" t="s">
        <v>342</v>
      </c>
      <c r="B21" s="670" t="s">
        <v>94</v>
      </c>
      <c r="C21" s="129" t="s">
        <v>343</v>
      </c>
      <c r="D21" s="164"/>
      <c r="E21" s="1961">
        <v>2</v>
      </c>
      <c r="F21" s="1962">
        <v>2</v>
      </c>
      <c r="G21" s="1962">
        <v>2</v>
      </c>
      <c r="H21" s="1962">
        <v>2</v>
      </c>
      <c r="I21" s="1964">
        <v>2</v>
      </c>
      <c r="J21" s="1965">
        <v>2</v>
      </c>
      <c r="K21" s="1962">
        <v>2</v>
      </c>
      <c r="L21" s="1968">
        <v>2</v>
      </c>
      <c r="M21" s="1966">
        <v>2</v>
      </c>
      <c r="N21" s="1967">
        <v>2</v>
      </c>
      <c r="O21" s="1968">
        <v>2</v>
      </c>
      <c r="P21" s="1968">
        <v>2</v>
      </c>
      <c r="Q21" s="1966">
        <v>2</v>
      </c>
      <c r="R21" s="1967">
        <v>2</v>
      </c>
      <c r="S21" s="1968">
        <v>2</v>
      </c>
      <c r="T21" s="1968">
        <v>2</v>
      </c>
      <c r="U21" s="1968">
        <v>2</v>
      </c>
      <c r="V21" s="1939">
        <v>2</v>
      </c>
      <c r="W21" s="1439"/>
      <c r="X21" s="1969"/>
      <c r="Y21" s="1968">
        <v>8</v>
      </c>
      <c r="Z21" s="1966">
        <v>6</v>
      </c>
      <c r="AA21" s="1967">
        <v>8</v>
      </c>
      <c r="AB21" s="1968">
        <v>6</v>
      </c>
      <c r="AC21" s="1968">
        <v>8</v>
      </c>
      <c r="AD21" s="1966">
        <v>6</v>
      </c>
      <c r="AE21" s="1967">
        <v>8</v>
      </c>
      <c r="AF21" s="1968">
        <v>6</v>
      </c>
      <c r="AG21" s="1968">
        <v>8</v>
      </c>
      <c r="AH21" s="1962">
        <v>6</v>
      </c>
      <c r="AI21" s="1964">
        <v>8</v>
      </c>
      <c r="AJ21" s="1965">
        <v>6</v>
      </c>
      <c r="AK21" s="1962">
        <v>8</v>
      </c>
      <c r="AL21" s="1968">
        <v>6</v>
      </c>
      <c r="AM21" s="1964">
        <v>8</v>
      </c>
      <c r="AN21" s="1965">
        <v>6</v>
      </c>
      <c r="AO21" s="1962">
        <v>8</v>
      </c>
      <c r="AP21" s="1962">
        <v>6</v>
      </c>
      <c r="AQ21" s="1964">
        <v>8</v>
      </c>
      <c r="AR21" s="1965">
        <v>6</v>
      </c>
      <c r="AS21" s="1962">
        <v>8</v>
      </c>
      <c r="AT21" s="1962">
        <v>8</v>
      </c>
      <c r="AU21" s="1962">
        <v>6</v>
      </c>
      <c r="AV21" s="1965"/>
      <c r="AW21" s="1964">
        <v>8</v>
      </c>
      <c r="AX21" s="153"/>
      <c r="AY21" s="153"/>
      <c r="AZ21" s="153"/>
      <c r="BA21" s="154"/>
      <c r="BB21" s="155"/>
      <c r="BC21" s="153"/>
      <c r="BD21" s="153"/>
      <c r="BE21" s="153"/>
      <c r="BF21" s="156"/>
      <c r="BG21" s="157">
        <f t="shared" si="0"/>
        <v>36</v>
      </c>
      <c r="BH21" s="157">
        <f t="shared" si="1"/>
        <v>170</v>
      </c>
      <c r="BI21" s="924">
        <f t="shared" si="2"/>
        <v>206</v>
      </c>
      <c r="BJ21" s="434"/>
      <c r="BK21" s="160" t="str">
        <f>IF(BI21=204, "+", "-")</f>
        <v>-</v>
      </c>
    </row>
    <row r="22" spans="1:64" ht="36.75" customHeight="1" x14ac:dyDescent="0.2">
      <c r="A22" s="382" t="s">
        <v>344</v>
      </c>
      <c r="B22" s="1990" t="s">
        <v>132</v>
      </c>
      <c r="C22" s="163" t="s">
        <v>345</v>
      </c>
      <c r="D22" s="694"/>
      <c r="E22" s="1732">
        <v>4</v>
      </c>
      <c r="F22" s="1730">
        <v>4</v>
      </c>
      <c r="G22" s="1730">
        <v>4</v>
      </c>
      <c r="H22" s="1730">
        <v>2</v>
      </c>
      <c r="I22" s="1731">
        <v>4</v>
      </c>
      <c r="J22" s="1991">
        <v>4</v>
      </c>
      <c r="K22" s="1730">
        <v>4</v>
      </c>
      <c r="L22" s="1992">
        <v>2</v>
      </c>
      <c r="M22" s="1993">
        <v>4</v>
      </c>
      <c r="N22" s="1994">
        <v>4</v>
      </c>
      <c r="O22" s="1992">
        <v>4</v>
      </c>
      <c r="P22" s="1992">
        <v>4</v>
      </c>
      <c r="Q22" s="1993">
        <v>4</v>
      </c>
      <c r="R22" s="1994">
        <v>4</v>
      </c>
      <c r="S22" s="1992">
        <v>2</v>
      </c>
      <c r="T22" s="1992">
        <v>2</v>
      </c>
      <c r="U22" s="1992">
        <v>4</v>
      </c>
      <c r="V22" s="1995">
        <v>2</v>
      </c>
      <c r="W22" s="682"/>
      <c r="X22" s="1996"/>
      <c r="Y22" s="1992">
        <v>4</v>
      </c>
      <c r="Z22" s="1993">
        <v>6</v>
      </c>
      <c r="AA22" s="1994">
        <v>4</v>
      </c>
      <c r="AB22" s="1992">
        <v>6</v>
      </c>
      <c r="AC22" s="1992">
        <v>4</v>
      </c>
      <c r="AD22" s="1993">
        <v>6</v>
      </c>
      <c r="AE22" s="1994">
        <v>4</v>
      </c>
      <c r="AF22" s="1992">
        <v>6</v>
      </c>
      <c r="AG22" s="1992">
        <v>4</v>
      </c>
      <c r="AH22" s="1730">
        <v>6</v>
      </c>
      <c r="AI22" s="1731">
        <v>4</v>
      </c>
      <c r="AJ22" s="1991">
        <v>6</v>
      </c>
      <c r="AK22" s="1730">
        <v>4</v>
      </c>
      <c r="AL22" s="1992">
        <v>6</v>
      </c>
      <c r="AM22" s="1731">
        <v>4</v>
      </c>
      <c r="AN22" s="1991">
        <v>6</v>
      </c>
      <c r="AO22" s="1730">
        <v>4</v>
      </c>
      <c r="AP22" s="1730">
        <v>6</v>
      </c>
      <c r="AQ22" s="1731">
        <v>4</v>
      </c>
      <c r="AR22" s="1991">
        <v>4</v>
      </c>
      <c r="AS22" s="1730">
        <v>4</v>
      </c>
      <c r="AT22" s="1730">
        <v>6</v>
      </c>
      <c r="AU22" s="1800">
        <v>6</v>
      </c>
      <c r="AV22" s="1641"/>
      <c r="AW22" s="1997">
        <v>6</v>
      </c>
      <c r="AX22" s="189"/>
      <c r="AY22" s="189"/>
      <c r="AZ22" s="189"/>
      <c r="BA22" s="190"/>
      <c r="BB22" s="191"/>
      <c r="BC22" s="189"/>
      <c r="BD22" s="189"/>
      <c r="BE22" s="189"/>
      <c r="BF22" s="192"/>
      <c r="BG22" s="195">
        <f t="shared" si="0"/>
        <v>62</v>
      </c>
      <c r="BH22" s="195">
        <f t="shared" si="1"/>
        <v>120</v>
      </c>
      <c r="BI22" s="552">
        <f t="shared" si="2"/>
        <v>182</v>
      </c>
      <c r="BJ22" s="434"/>
      <c r="BK22" s="160" t="str">
        <f>IF(BI22=180, "+", "-")</f>
        <v>-</v>
      </c>
    </row>
    <row r="23" spans="1:64" ht="56.25" customHeight="1" x14ac:dyDescent="0.2">
      <c r="A23" s="382" t="s">
        <v>346</v>
      </c>
      <c r="B23" s="1990" t="s">
        <v>171</v>
      </c>
      <c r="C23" s="163" t="s">
        <v>347</v>
      </c>
      <c r="D23" s="694"/>
      <c r="E23" s="1732"/>
      <c r="F23" s="1730"/>
      <c r="G23" s="1730"/>
      <c r="H23" s="1730"/>
      <c r="I23" s="1731"/>
      <c r="J23" s="1991"/>
      <c r="K23" s="1730"/>
      <c r="L23" s="1992"/>
      <c r="M23" s="1993"/>
      <c r="N23" s="1994"/>
      <c r="O23" s="1992"/>
      <c r="P23" s="1992"/>
      <c r="Q23" s="1993"/>
      <c r="R23" s="1994"/>
      <c r="S23" s="1992"/>
      <c r="T23" s="1992"/>
      <c r="U23" s="1992"/>
      <c r="V23" s="1995"/>
      <c r="W23" s="682"/>
      <c r="X23" s="1996"/>
      <c r="Y23" s="1992">
        <v>4</v>
      </c>
      <c r="Z23" s="1993">
        <v>4</v>
      </c>
      <c r="AA23" s="1994">
        <v>2</v>
      </c>
      <c r="AB23" s="1992">
        <v>4</v>
      </c>
      <c r="AC23" s="1992">
        <v>2</v>
      </c>
      <c r="AD23" s="1993">
        <v>2</v>
      </c>
      <c r="AE23" s="1994">
        <v>4</v>
      </c>
      <c r="AF23" s="1992">
        <v>2</v>
      </c>
      <c r="AG23" s="1992">
        <v>2</v>
      </c>
      <c r="AH23" s="1730">
        <v>4</v>
      </c>
      <c r="AI23" s="1731">
        <v>2</v>
      </c>
      <c r="AJ23" s="1991">
        <v>4</v>
      </c>
      <c r="AK23" s="1730">
        <v>4</v>
      </c>
      <c r="AL23" s="1992">
        <v>2</v>
      </c>
      <c r="AM23" s="1731">
        <v>2</v>
      </c>
      <c r="AN23" s="1991">
        <v>4</v>
      </c>
      <c r="AO23" s="1730">
        <v>2</v>
      </c>
      <c r="AP23" s="1730">
        <v>2</v>
      </c>
      <c r="AQ23" s="1731">
        <v>4</v>
      </c>
      <c r="AR23" s="1991">
        <v>4</v>
      </c>
      <c r="AS23" s="1730">
        <v>4</v>
      </c>
      <c r="AT23" s="1730">
        <v>4</v>
      </c>
      <c r="AU23" s="1730">
        <v>4</v>
      </c>
      <c r="AV23" s="1641"/>
      <c r="AW23" s="1731">
        <v>4</v>
      </c>
      <c r="AX23" s="189"/>
      <c r="AY23" s="189"/>
      <c r="AZ23" s="189"/>
      <c r="BA23" s="190"/>
      <c r="BB23" s="191"/>
      <c r="BC23" s="189"/>
      <c r="BD23" s="189"/>
      <c r="BE23" s="189"/>
      <c r="BF23" s="192"/>
      <c r="BG23" s="195">
        <f t="shared" si="0"/>
        <v>0</v>
      </c>
      <c r="BH23" s="195">
        <f t="shared" si="1"/>
        <v>76</v>
      </c>
      <c r="BI23" s="552">
        <f t="shared" si="2"/>
        <v>76</v>
      </c>
      <c r="BJ23" s="434"/>
      <c r="BK23" s="160" t="str">
        <f>IF(BI23=76, "+", "-")</f>
        <v>+</v>
      </c>
    </row>
    <row r="24" spans="1:64" ht="31.15" customHeight="1" x14ac:dyDescent="0.2">
      <c r="A24" s="382" t="s">
        <v>348</v>
      </c>
      <c r="B24" s="1990" t="s">
        <v>349</v>
      </c>
      <c r="C24" s="163" t="s">
        <v>350</v>
      </c>
      <c r="D24" s="694"/>
      <c r="E24" s="1732">
        <v>6</v>
      </c>
      <c r="F24" s="1730">
        <v>6</v>
      </c>
      <c r="G24" s="1730">
        <v>4</v>
      </c>
      <c r="H24" s="1730">
        <v>6</v>
      </c>
      <c r="I24" s="1731">
        <v>4</v>
      </c>
      <c r="J24" s="1991">
        <v>6</v>
      </c>
      <c r="K24" s="1730">
        <v>4</v>
      </c>
      <c r="L24" s="1992">
        <v>6</v>
      </c>
      <c r="M24" s="1993">
        <v>4</v>
      </c>
      <c r="N24" s="1994">
        <v>4</v>
      </c>
      <c r="O24" s="1992">
        <v>6</v>
      </c>
      <c r="P24" s="1992">
        <v>6</v>
      </c>
      <c r="Q24" s="1993">
        <v>4</v>
      </c>
      <c r="R24" s="1994">
        <v>6</v>
      </c>
      <c r="S24" s="1992">
        <v>4</v>
      </c>
      <c r="T24" s="1992">
        <v>6</v>
      </c>
      <c r="U24" s="1996">
        <v>6</v>
      </c>
      <c r="V24" s="1998">
        <v>6</v>
      </c>
      <c r="W24" s="682"/>
      <c r="X24" s="1996"/>
      <c r="Y24" s="1992"/>
      <c r="Z24" s="1993"/>
      <c r="AA24" s="1994"/>
      <c r="AB24" s="1992"/>
      <c r="AC24" s="1992"/>
      <c r="AD24" s="1993"/>
      <c r="AE24" s="1994"/>
      <c r="AF24" s="1992"/>
      <c r="AG24" s="1992"/>
      <c r="AH24" s="1730"/>
      <c r="AI24" s="1731"/>
      <c r="AJ24" s="1991"/>
      <c r="AK24" s="1730"/>
      <c r="AL24" s="1992"/>
      <c r="AM24" s="1731"/>
      <c r="AN24" s="1991"/>
      <c r="AO24" s="1730"/>
      <c r="AP24" s="1730"/>
      <c r="AQ24" s="1731"/>
      <c r="AR24" s="1991"/>
      <c r="AS24" s="1730"/>
      <c r="AT24" s="1730"/>
      <c r="AU24" s="1730"/>
      <c r="AV24" s="1641"/>
      <c r="AW24" s="1731"/>
      <c r="AX24" s="189"/>
      <c r="AY24" s="189"/>
      <c r="AZ24" s="189"/>
      <c r="BA24" s="190"/>
      <c r="BB24" s="191"/>
      <c r="BC24" s="189"/>
      <c r="BD24" s="189"/>
      <c r="BE24" s="189"/>
      <c r="BF24" s="192"/>
      <c r="BG24" s="227">
        <f t="shared" si="0"/>
        <v>94</v>
      </c>
      <c r="BH24" s="227">
        <f t="shared" si="1"/>
        <v>0</v>
      </c>
      <c r="BI24" s="605">
        <f t="shared" si="2"/>
        <v>94</v>
      </c>
      <c r="BJ24" s="434"/>
      <c r="BK24" s="160" t="str">
        <f>IF(BI24=88, "+", "-")</f>
        <v>-</v>
      </c>
    </row>
    <row r="25" spans="1:64" ht="15.75" customHeight="1" x14ac:dyDescent="0.2">
      <c r="A25" s="249" t="s">
        <v>351</v>
      </c>
      <c r="B25" s="1810" t="s">
        <v>135</v>
      </c>
      <c r="C25" s="198" t="s">
        <v>177</v>
      </c>
      <c r="D25" s="694"/>
      <c r="E25" s="1935"/>
      <c r="F25" s="1783"/>
      <c r="G25" s="1783"/>
      <c r="H25" s="1783"/>
      <c r="I25" s="1784"/>
      <c r="J25" s="1785"/>
      <c r="K25" s="1783"/>
      <c r="L25" s="1681"/>
      <c r="M25" s="1937"/>
      <c r="N25" s="1938"/>
      <c r="O25" s="1681"/>
      <c r="P25" s="1681"/>
      <c r="Q25" s="1937"/>
      <c r="R25" s="1938"/>
      <c r="S25" s="1681"/>
      <c r="T25" s="1681"/>
      <c r="U25" s="1681"/>
      <c r="V25" s="1945"/>
      <c r="W25" s="647"/>
      <c r="X25" s="1570"/>
      <c r="Y25" s="1999">
        <v>2</v>
      </c>
      <c r="Z25" s="2000">
        <v>2</v>
      </c>
      <c r="AA25" s="2001">
        <v>2</v>
      </c>
      <c r="AB25" s="1999">
        <v>2</v>
      </c>
      <c r="AC25" s="1999">
        <v>2</v>
      </c>
      <c r="AD25" s="2000">
        <v>2</v>
      </c>
      <c r="AE25" s="2001">
        <v>2</v>
      </c>
      <c r="AF25" s="1999">
        <v>2</v>
      </c>
      <c r="AG25" s="1999">
        <v>2</v>
      </c>
      <c r="AH25" s="1796">
        <v>2</v>
      </c>
      <c r="AI25" s="2002">
        <v>2</v>
      </c>
      <c r="AJ25" s="2003">
        <v>2</v>
      </c>
      <c r="AK25" s="1796">
        <v>2</v>
      </c>
      <c r="AL25" s="1999">
        <v>2</v>
      </c>
      <c r="AM25" s="2002">
        <v>2</v>
      </c>
      <c r="AN25" s="2003">
        <v>2</v>
      </c>
      <c r="AO25" s="1796">
        <v>2</v>
      </c>
      <c r="AP25" s="1796">
        <v>2</v>
      </c>
      <c r="AQ25" s="2002">
        <v>2</v>
      </c>
      <c r="AR25" s="2003">
        <v>2</v>
      </c>
      <c r="AS25" s="1796">
        <v>2</v>
      </c>
      <c r="AT25" s="1796">
        <v>2</v>
      </c>
      <c r="AU25" s="1796">
        <v>2</v>
      </c>
      <c r="AV25" s="1946"/>
      <c r="AW25" s="2002">
        <v>2</v>
      </c>
      <c r="AX25" s="222"/>
      <c r="AY25" s="222"/>
      <c r="AZ25" s="222"/>
      <c r="BA25" s="223"/>
      <c r="BB25" s="224"/>
      <c r="BC25" s="222"/>
      <c r="BD25" s="222"/>
      <c r="BE25" s="222"/>
      <c r="BF25" s="246"/>
      <c r="BG25" s="1482">
        <f t="shared" si="0"/>
        <v>0</v>
      </c>
      <c r="BH25" s="227">
        <f t="shared" si="1"/>
        <v>48</v>
      </c>
      <c r="BI25" s="605">
        <f t="shared" si="2"/>
        <v>48</v>
      </c>
      <c r="BJ25" s="434"/>
      <c r="BK25" s="160" t="str">
        <f>IF(BI25=48, "+", "-")</f>
        <v>+</v>
      </c>
    </row>
    <row r="26" spans="1:64" ht="15.75" customHeight="1" x14ac:dyDescent="0.2">
      <c r="A26" s="981" t="s">
        <v>221</v>
      </c>
      <c r="B26" s="2004" t="s">
        <v>250</v>
      </c>
      <c r="C26" s="983" t="s">
        <v>52</v>
      </c>
      <c r="D26" s="2005"/>
      <c r="E26" s="1009">
        <v>2</v>
      </c>
      <c r="F26" s="1010">
        <v>2</v>
      </c>
      <c r="G26" s="1010">
        <v>2</v>
      </c>
      <c r="H26" s="1010">
        <v>4</v>
      </c>
      <c r="I26" s="1982">
        <v>2</v>
      </c>
      <c r="J26" s="1012">
        <v>2</v>
      </c>
      <c r="K26" s="1010">
        <v>2</v>
      </c>
      <c r="L26" s="1985">
        <v>4</v>
      </c>
      <c r="M26" s="1983">
        <v>2</v>
      </c>
      <c r="N26" s="1984">
        <v>2</v>
      </c>
      <c r="O26" s="1985">
        <v>2</v>
      </c>
      <c r="P26" s="1985">
        <v>2</v>
      </c>
      <c r="Q26" s="1983">
        <v>4</v>
      </c>
      <c r="R26" s="1984">
        <v>2</v>
      </c>
      <c r="S26" s="1985">
        <v>2</v>
      </c>
      <c r="T26" s="1985">
        <v>2</v>
      </c>
      <c r="U26" s="1985">
        <v>2</v>
      </c>
      <c r="V26" s="1986">
        <v>2</v>
      </c>
      <c r="W26" s="800"/>
      <c r="X26" s="1987"/>
      <c r="Y26" s="1985">
        <v>2</v>
      </c>
      <c r="Z26" s="1983"/>
      <c r="AA26" s="1984">
        <v>2</v>
      </c>
      <c r="AB26" s="1985">
        <v>2</v>
      </c>
      <c r="AC26" s="1985">
        <v>2</v>
      </c>
      <c r="AD26" s="1983">
        <v>2</v>
      </c>
      <c r="AE26" s="1984">
        <v>2</v>
      </c>
      <c r="AF26" s="1985"/>
      <c r="AG26" s="1985">
        <v>2</v>
      </c>
      <c r="AH26" s="1010">
        <v>2</v>
      </c>
      <c r="AI26" s="1982">
        <v>2</v>
      </c>
      <c r="AJ26" s="1012"/>
      <c r="AK26" s="1010">
        <v>2</v>
      </c>
      <c r="AL26" s="1985">
        <v>2</v>
      </c>
      <c r="AM26" s="1982">
        <v>2</v>
      </c>
      <c r="AN26" s="1012">
        <v>2</v>
      </c>
      <c r="AO26" s="1010">
        <v>2</v>
      </c>
      <c r="AP26" s="1010">
        <v>2</v>
      </c>
      <c r="AQ26" s="1982">
        <v>2</v>
      </c>
      <c r="AR26" s="1012">
        <v>2</v>
      </c>
      <c r="AS26" s="1010"/>
      <c r="AT26" s="1010">
        <v>2</v>
      </c>
      <c r="AU26" s="1010"/>
      <c r="AV26" s="1988"/>
      <c r="AW26" s="1982">
        <v>4</v>
      </c>
      <c r="AX26" s="261"/>
      <c r="AY26" s="261"/>
      <c r="AZ26" s="261"/>
      <c r="BA26" s="262"/>
      <c r="BB26" s="263"/>
      <c r="BC26" s="261"/>
      <c r="BD26" s="261"/>
      <c r="BE26" s="261"/>
      <c r="BF26" s="264"/>
      <c r="BG26" s="654">
        <f t="shared" si="0"/>
        <v>42</v>
      </c>
      <c r="BH26" s="654">
        <f t="shared" si="1"/>
        <v>40</v>
      </c>
      <c r="BI26" s="654">
        <f t="shared" si="2"/>
        <v>82</v>
      </c>
      <c r="BJ26" s="434"/>
      <c r="BK26" s="160" t="str">
        <f>IF(BI26=80, "+", "-")</f>
        <v>-</v>
      </c>
    </row>
    <row r="27" spans="1:64" s="16" customFormat="1" ht="32.25" customHeight="1" x14ac:dyDescent="0.25">
      <c r="A27" s="1019"/>
      <c r="B27" s="2218" t="s">
        <v>114</v>
      </c>
      <c r="C27" s="2219"/>
      <c r="D27" s="2220"/>
      <c r="E27" s="618">
        <f t="shared" ref="E27:AW27" si="3">SUM(E9:E26)</f>
        <v>30</v>
      </c>
      <c r="F27" s="619">
        <f t="shared" si="3"/>
        <v>32</v>
      </c>
      <c r="G27" s="619">
        <f t="shared" si="3"/>
        <v>28</v>
      </c>
      <c r="H27" s="619">
        <f t="shared" si="3"/>
        <v>30</v>
      </c>
      <c r="I27" s="620">
        <f t="shared" si="3"/>
        <v>30</v>
      </c>
      <c r="J27" s="621">
        <f t="shared" si="3"/>
        <v>34</v>
      </c>
      <c r="K27" s="619">
        <f t="shared" si="3"/>
        <v>28</v>
      </c>
      <c r="L27" s="619">
        <f t="shared" si="3"/>
        <v>30</v>
      </c>
      <c r="M27" s="620">
        <f t="shared" si="3"/>
        <v>30</v>
      </c>
      <c r="N27" s="621">
        <f t="shared" si="3"/>
        <v>32</v>
      </c>
      <c r="O27" s="619">
        <f t="shared" si="3"/>
        <v>32</v>
      </c>
      <c r="P27" s="619">
        <f t="shared" si="3"/>
        <v>32</v>
      </c>
      <c r="Q27" s="620">
        <f t="shared" si="3"/>
        <v>30</v>
      </c>
      <c r="R27" s="621">
        <f t="shared" si="3"/>
        <v>30</v>
      </c>
      <c r="S27" s="619">
        <f t="shared" si="3"/>
        <v>30</v>
      </c>
      <c r="T27" s="619">
        <f t="shared" si="3"/>
        <v>28</v>
      </c>
      <c r="U27" s="619">
        <f t="shared" si="3"/>
        <v>32</v>
      </c>
      <c r="V27" s="623">
        <f t="shared" si="3"/>
        <v>16</v>
      </c>
      <c r="W27" s="624">
        <f t="shared" si="3"/>
        <v>0</v>
      </c>
      <c r="X27" s="619">
        <f t="shared" si="3"/>
        <v>0</v>
      </c>
      <c r="Y27" s="622">
        <f t="shared" si="3"/>
        <v>30</v>
      </c>
      <c r="Z27" s="620">
        <f t="shared" si="3"/>
        <v>30</v>
      </c>
      <c r="AA27" s="621">
        <f t="shared" si="3"/>
        <v>30</v>
      </c>
      <c r="AB27" s="619">
        <f t="shared" si="3"/>
        <v>30</v>
      </c>
      <c r="AC27" s="622">
        <f t="shared" si="3"/>
        <v>30</v>
      </c>
      <c r="AD27" s="620">
        <f t="shared" si="3"/>
        <v>30</v>
      </c>
      <c r="AE27" s="621">
        <f t="shared" si="3"/>
        <v>30</v>
      </c>
      <c r="AF27" s="619">
        <f t="shared" si="3"/>
        <v>30</v>
      </c>
      <c r="AG27" s="619">
        <f t="shared" si="3"/>
        <v>30</v>
      </c>
      <c r="AH27" s="622">
        <f t="shared" si="3"/>
        <v>30</v>
      </c>
      <c r="AI27" s="620">
        <f t="shared" si="3"/>
        <v>30</v>
      </c>
      <c r="AJ27" s="621">
        <f t="shared" si="3"/>
        <v>30</v>
      </c>
      <c r="AK27" s="619">
        <f t="shared" si="3"/>
        <v>30</v>
      </c>
      <c r="AL27" s="622">
        <f t="shared" si="3"/>
        <v>30</v>
      </c>
      <c r="AM27" s="620">
        <f t="shared" si="3"/>
        <v>30</v>
      </c>
      <c r="AN27" s="621">
        <f t="shared" si="3"/>
        <v>30</v>
      </c>
      <c r="AO27" s="619">
        <f t="shared" si="3"/>
        <v>30</v>
      </c>
      <c r="AP27" s="622">
        <f t="shared" si="3"/>
        <v>30</v>
      </c>
      <c r="AQ27" s="620">
        <f t="shared" si="3"/>
        <v>30</v>
      </c>
      <c r="AR27" s="621">
        <f t="shared" si="3"/>
        <v>30</v>
      </c>
      <c r="AS27" s="619">
        <f t="shared" si="3"/>
        <v>30</v>
      </c>
      <c r="AT27" s="619">
        <f t="shared" si="3"/>
        <v>30</v>
      </c>
      <c r="AU27" s="619">
        <f t="shared" si="3"/>
        <v>30</v>
      </c>
      <c r="AV27" s="619">
        <f t="shared" si="3"/>
        <v>0</v>
      </c>
      <c r="AW27" s="619">
        <f t="shared" si="3"/>
        <v>30</v>
      </c>
      <c r="AX27" s="619"/>
      <c r="AY27" s="619"/>
      <c r="AZ27" s="619"/>
      <c r="BA27" s="620"/>
      <c r="BB27" s="618"/>
      <c r="BC27" s="619"/>
      <c r="BD27" s="619"/>
      <c r="BE27" s="619"/>
      <c r="BF27" s="620"/>
      <c r="BG27" s="627">
        <f>SUM(BG9:BG26)</f>
        <v>534</v>
      </c>
      <c r="BH27" s="627">
        <f>SUM(BH9:BH26)</f>
        <v>720</v>
      </c>
      <c r="BI27" s="628">
        <f>SUM(BI9:BI26)</f>
        <v>1254</v>
      </c>
      <c r="BJ27" s="628">
        <f>SUM(Y27:AY27)</f>
        <v>720</v>
      </c>
      <c r="BK27" s="160" t="str">
        <f>IF(BI27=1230, "+", "-")</f>
        <v>-</v>
      </c>
    </row>
    <row r="28" spans="1:64" s="16" customFormat="1" ht="20.25" customHeight="1" x14ac:dyDescent="0.25">
      <c r="A28" s="1020"/>
      <c r="B28" s="1021"/>
      <c r="C28" s="1021"/>
      <c r="D28" s="1021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815"/>
      <c r="BH28" s="815"/>
      <c r="BI28" s="815"/>
      <c r="BJ28" s="816"/>
    </row>
    <row r="29" spans="1:64" ht="18.75" customHeight="1" x14ac:dyDescent="0.2">
      <c r="B29" s="25">
        <v>18545</v>
      </c>
      <c r="C29" s="2196" t="s">
        <v>315</v>
      </c>
      <c r="D29" s="2197"/>
      <c r="E29" s="2197"/>
      <c r="F29" s="2197"/>
      <c r="G29" s="2197"/>
      <c r="H29" s="2197"/>
      <c r="I29" s="2197"/>
      <c r="J29" s="2197"/>
      <c r="K29" s="2197"/>
      <c r="L29" s="2197"/>
      <c r="M29" s="2197"/>
      <c r="N29" s="2197"/>
      <c r="O29" s="2198"/>
      <c r="P29" s="19"/>
      <c r="Q29" s="26" t="s">
        <v>352</v>
      </c>
      <c r="R29" s="19"/>
      <c r="T29" s="27" t="s">
        <v>353</v>
      </c>
      <c r="U29" s="27"/>
      <c r="AK29" s="28"/>
      <c r="AM29" s="28"/>
      <c r="AN29" s="20"/>
      <c r="AO29" s="20"/>
      <c r="AP29" s="20"/>
      <c r="AQ29" s="20"/>
      <c r="AR29" s="21"/>
      <c r="AS29" s="21"/>
      <c r="AT29" s="21"/>
      <c r="AU29" s="20"/>
      <c r="AV29" s="5"/>
      <c r="AW29" s="5"/>
      <c r="AX29" s="18"/>
      <c r="AY29" s="18"/>
      <c r="AZ29" s="19"/>
      <c r="BA29" s="19"/>
      <c r="BB29" s="19"/>
      <c r="BC29" s="19"/>
      <c r="BD29" s="18"/>
      <c r="BE29" s="18"/>
      <c r="BF29" s="19"/>
      <c r="BG29" s="19"/>
      <c r="BH29" s="19"/>
      <c r="BI29" s="19"/>
    </row>
    <row r="30" spans="1:64" ht="18.75" x14ac:dyDescent="0.2">
      <c r="A30" s="2180" t="s">
        <v>15</v>
      </c>
      <c r="B30" s="2186" t="s">
        <v>16</v>
      </c>
      <c r="C30" s="2183" t="s">
        <v>17</v>
      </c>
      <c r="D30" s="2189" t="s">
        <v>18</v>
      </c>
      <c r="E30" s="2201" t="s">
        <v>19</v>
      </c>
      <c r="F30" s="2194"/>
      <c r="G30" s="2194"/>
      <c r="H30" s="2194"/>
      <c r="I30" s="2195"/>
      <c r="J30" s="2193" t="s">
        <v>20</v>
      </c>
      <c r="K30" s="2194"/>
      <c r="L30" s="2194"/>
      <c r="M30" s="2195"/>
      <c r="N30" s="2199" t="s">
        <v>21</v>
      </c>
      <c r="O30" s="2194"/>
      <c r="P30" s="2194"/>
      <c r="Q30" s="2200"/>
      <c r="R30" s="2199" t="s">
        <v>22</v>
      </c>
      <c r="S30" s="2194"/>
      <c r="T30" s="2194"/>
      <c r="U30" s="2194"/>
      <c r="V30" s="2200"/>
      <c r="W30" s="2193" t="s">
        <v>23</v>
      </c>
      <c r="X30" s="2194"/>
      <c r="Y30" s="2194"/>
      <c r="Z30" s="2195"/>
      <c r="AA30" s="2193" t="s">
        <v>24</v>
      </c>
      <c r="AB30" s="2194"/>
      <c r="AC30" s="2194"/>
      <c r="AD30" s="2195"/>
      <c r="AE30" s="2193" t="s">
        <v>25</v>
      </c>
      <c r="AF30" s="2194"/>
      <c r="AG30" s="2194"/>
      <c r="AH30" s="2194"/>
      <c r="AI30" s="2195"/>
      <c r="AJ30" s="2193" t="s">
        <v>26</v>
      </c>
      <c r="AK30" s="2194"/>
      <c r="AL30" s="2194"/>
      <c r="AM30" s="2195"/>
      <c r="AN30" s="2199" t="s">
        <v>27</v>
      </c>
      <c r="AO30" s="2194"/>
      <c r="AP30" s="2194"/>
      <c r="AQ30" s="2200"/>
      <c r="AR30" s="2213" t="s">
        <v>28</v>
      </c>
      <c r="AS30" s="2194"/>
      <c r="AT30" s="2194"/>
      <c r="AU30" s="2194"/>
      <c r="AV30" s="2214"/>
      <c r="AW30" s="2006"/>
      <c r="AX30" s="29"/>
      <c r="AY30" s="29"/>
      <c r="AZ30" s="29"/>
      <c r="BA30" s="30"/>
      <c r="BB30" s="2202" t="s">
        <v>29</v>
      </c>
      <c r="BC30" s="2203"/>
      <c r="BD30" s="2203"/>
      <c r="BE30" s="2203"/>
      <c r="BF30" s="2204"/>
      <c r="BG30" s="2208" t="s">
        <v>30</v>
      </c>
      <c r="BH30" s="2208" t="s">
        <v>31</v>
      </c>
      <c r="BI30" s="2210" t="s">
        <v>32</v>
      </c>
      <c r="BJ30" s="2215" t="s">
        <v>33</v>
      </c>
    </row>
    <row r="31" spans="1:64" ht="13.5" customHeight="1" x14ac:dyDescent="0.2">
      <c r="A31" s="2181"/>
      <c r="B31" s="2187"/>
      <c r="C31" s="2184"/>
      <c r="D31" s="2190"/>
      <c r="E31" s="31">
        <v>2</v>
      </c>
      <c r="F31" s="31">
        <v>9</v>
      </c>
      <c r="G31" s="32">
        <v>16</v>
      </c>
      <c r="H31" s="33">
        <v>23</v>
      </c>
      <c r="I31" s="34">
        <v>30</v>
      </c>
      <c r="J31" s="35">
        <v>7</v>
      </c>
      <c r="K31" s="32">
        <v>14</v>
      </c>
      <c r="L31" s="32">
        <v>21</v>
      </c>
      <c r="M31" s="34">
        <v>28</v>
      </c>
      <c r="N31" s="36">
        <v>4</v>
      </c>
      <c r="O31" s="37">
        <v>11</v>
      </c>
      <c r="P31" s="32">
        <v>18</v>
      </c>
      <c r="Q31" s="32">
        <v>25</v>
      </c>
      <c r="R31" s="38">
        <v>2</v>
      </c>
      <c r="S31" s="31">
        <v>9</v>
      </c>
      <c r="T31" s="31">
        <v>16</v>
      </c>
      <c r="U31" s="32">
        <v>23</v>
      </c>
      <c r="V31" s="39">
        <v>30</v>
      </c>
      <c r="W31" s="40">
        <v>6</v>
      </c>
      <c r="X31" s="41">
        <v>13</v>
      </c>
      <c r="Y31" s="32">
        <v>20</v>
      </c>
      <c r="Z31" s="34">
        <v>27</v>
      </c>
      <c r="AA31" s="31">
        <v>3</v>
      </c>
      <c r="AB31" s="32">
        <v>10</v>
      </c>
      <c r="AC31" s="32">
        <v>17</v>
      </c>
      <c r="AD31" s="42">
        <v>24</v>
      </c>
      <c r="AE31" s="43">
        <v>3</v>
      </c>
      <c r="AF31" s="44">
        <v>10</v>
      </c>
      <c r="AG31" s="45">
        <v>17</v>
      </c>
      <c r="AH31" s="46">
        <v>24</v>
      </c>
      <c r="AI31" s="46">
        <v>31</v>
      </c>
      <c r="AJ31" s="35">
        <v>7</v>
      </c>
      <c r="AK31" s="32">
        <v>14</v>
      </c>
      <c r="AL31" s="32">
        <v>21</v>
      </c>
      <c r="AM31" s="47">
        <v>28</v>
      </c>
      <c r="AN31" s="36">
        <v>5</v>
      </c>
      <c r="AO31" s="37">
        <v>12</v>
      </c>
      <c r="AP31" s="37">
        <v>19</v>
      </c>
      <c r="AQ31" s="37">
        <v>26</v>
      </c>
      <c r="AR31" s="48">
        <v>2</v>
      </c>
      <c r="AS31" s="49">
        <v>9</v>
      </c>
      <c r="AT31" s="50">
        <v>16</v>
      </c>
      <c r="AU31" s="32">
        <v>23</v>
      </c>
      <c r="AV31" s="45">
        <v>30</v>
      </c>
      <c r="AW31" s="1932">
        <v>24</v>
      </c>
      <c r="AX31" s="51">
        <v>8</v>
      </c>
      <c r="AY31" s="52">
        <v>15</v>
      </c>
      <c r="AZ31" s="53">
        <v>22</v>
      </c>
      <c r="BA31" s="54">
        <v>29</v>
      </c>
      <c r="BB31" s="55">
        <v>30</v>
      </c>
      <c r="BC31" s="52">
        <v>6</v>
      </c>
      <c r="BD31" s="52">
        <v>13</v>
      </c>
      <c r="BE31" s="52">
        <v>20</v>
      </c>
      <c r="BF31" s="56">
        <v>27</v>
      </c>
      <c r="BG31" s="2206"/>
      <c r="BH31" s="2206"/>
      <c r="BI31" s="2211"/>
      <c r="BJ31" s="2216"/>
    </row>
    <row r="32" spans="1:64" ht="15" customHeight="1" x14ac:dyDescent="0.2">
      <c r="A32" s="2181"/>
      <c r="B32" s="2187"/>
      <c r="C32" s="2184"/>
      <c r="D32" s="2190"/>
      <c r="E32" s="57">
        <v>7</v>
      </c>
      <c r="F32" s="57">
        <v>14</v>
      </c>
      <c r="G32" s="58">
        <v>21</v>
      </c>
      <c r="H32" s="59">
        <v>28</v>
      </c>
      <c r="I32" s="60">
        <v>5</v>
      </c>
      <c r="J32" s="61">
        <v>12</v>
      </c>
      <c r="K32" s="58">
        <v>19</v>
      </c>
      <c r="L32" s="58">
        <v>26</v>
      </c>
      <c r="M32" s="60">
        <v>2</v>
      </c>
      <c r="N32" s="62">
        <v>9</v>
      </c>
      <c r="O32" s="63">
        <v>16</v>
      </c>
      <c r="P32" s="58">
        <v>23</v>
      </c>
      <c r="Q32" s="58">
        <v>30</v>
      </c>
      <c r="R32" s="64">
        <v>7</v>
      </c>
      <c r="S32" s="57">
        <v>14</v>
      </c>
      <c r="T32" s="57">
        <v>21</v>
      </c>
      <c r="U32" s="58">
        <v>28</v>
      </c>
      <c r="V32" s="65">
        <v>4</v>
      </c>
      <c r="W32" s="66">
        <v>11</v>
      </c>
      <c r="X32" s="67">
        <v>18</v>
      </c>
      <c r="Y32" s="58">
        <v>25</v>
      </c>
      <c r="Z32" s="60">
        <v>1</v>
      </c>
      <c r="AA32" s="57">
        <v>8</v>
      </c>
      <c r="AB32" s="58">
        <v>15</v>
      </c>
      <c r="AC32" s="58">
        <v>22</v>
      </c>
      <c r="AD32" s="68">
        <v>1</v>
      </c>
      <c r="AE32" s="69">
        <v>8</v>
      </c>
      <c r="AF32" s="70">
        <v>15</v>
      </c>
      <c r="AG32" s="57">
        <v>22</v>
      </c>
      <c r="AH32" s="71">
        <v>29</v>
      </c>
      <c r="AI32" s="71">
        <v>5</v>
      </c>
      <c r="AJ32" s="61">
        <v>12</v>
      </c>
      <c r="AK32" s="58">
        <v>19</v>
      </c>
      <c r="AL32" s="58">
        <v>26</v>
      </c>
      <c r="AM32" s="72">
        <v>3</v>
      </c>
      <c r="AN32" s="73">
        <v>10</v>
      </c>
      <c r="AO32" s="63">
        <v>17</v>
      </c>
      <c r="AP32" s="63">
        <v>24</v>
      </c>
      <c r="AQ32" s="63">
        <v>31</v>
      </c>
      <c r="AR32" s="74">
        <v>7</v>
      </c>
      <c r="AS32" s="75">
        <v>14</v>
      </c>
      <c r="AT32" s="70">
        <v>21</v>
      </c>
      <c r="AU32" s="58">
        <v>28</v>
      </c>
      <c r="AV32" s="57"/>
      <c r="AW32" s="58">
        <v>29</v>
      </c>
      <c r="AX32" s="76">
        <v>13</v>
      </c>
      <c r="AY32" s="77">
        <v>20</v>
      </c>
      <c r="AZ32" s="78">
        <v>27</v>
      </c>
      <c r="BA32" s="79">
        <v>3</v>
      </c>
      <c r="BB32" s="80">
        <v>4</v>
      </c>
      <c r="BC32" s="77">
        <v>11</v>
      </c>
      <c r="BD32" s="77">
        <v>18</v>
      </c>
      <c r="BE32" s="77">
        <v>25</v>
      </c>
      <c r="BF32" s="81">
        <v>31</v>
      </c>
      <c r="BG32" s="2206"/>
      <c r="BH32" s="2206"/>
      <c r="BI32" s="2211"/>
      <c r="BJ32" s="2216"/>
    </row>
    <row r="33" spans="1:64" ht="15" customHeight="1" x14ac:dyDescent="0.2">
      <c r="A33" s="2181"/>
      <c r="B33" s="2187"/>
      <c r="C33" s="2184"/>
      <c r="D33" s="2190"/>
      <c r="E33" s="83" t="s">
        <v>34</v>
      </c>
      <c r="F33" s="84"/>
      <c r="G33" s="84"/>
      <c r="H33" s="85"/>
      <c r="I33" s="86"/>
      <c r="J33" s="87"/>
      <c r="K33" s="83"/>
      <c r="L33" s="84"/>
      <c r="M33" s="85"/>
      <c r="N33" s="88"/>
      <c r="O33" s="84"/>
      <c r="P33" s="84"/>
      <c r="Q33" s="86"/>
      <c r="R33" s="89"/>
      <c r="S33" s="84"/>
      <c r="T33" s="84"/>
      <c r="U33" s="85"/>
      <c r="V33" s="635"/>
      <c r="W33" s="91"/>
      <c r="X33" s="92"/>
      <c r="Y33" s="93"/>
      <c r="Z33" s="94"/>
      <c r="AA33" s="95"/>
      <c r="AB33" s="84"/>
      <c r="AC33" s="84"/>
      <c r="AD33" s="86"/>
      <c r="AE33" s="88"/>
      <c r="AF33" s="84"/>
      <c r="AG33" s="84"/>
      <c r="AH33" s="85"/>
      <c r="AI33" s="86"/>
      <c r="AJ33" s="88"/>
      <c r="AK33" s="84"/>
      <c r="AL33" s="84"/>
      <c r="AM33" s="86"/>
      <c r="AN33" s="88"/>
      <c r="AO33" s="84"/>
      <c r="AP33" s="84"/>
      <c r="AQ33" s="84"/>
      <c r="AR33" s="88"/>
      <c r="AS33" s="84"/>
      <c r="AT33" s="84"/>
      <c r="AU33" s="84"/>
      <c r="AV33" s="89"/>
      <c r="AW33" s="89"/>
      <c r="AX33" s="84"/>
      <c r="AY33" s="84"/>
      <c r="AZ33" s="84"/>
      <c r="BA33" s="86"/>
      <c r="BB33" s="83"/>
      <c r="BC33" s="96"/>
      <c r="BD33" s="96"/>
      <c r="BE33" s="96"/>
      <c r="BF33" s="97"/>
      <c r="BG33" s="2206"/>
      <c r="BH33" s="2206"/>
      <c r="BI33" s="2211"/>
      <c r="BJ33" s="2216"/>
    </row>
    <row r="34" spans="1:64" s="82" customFormat="1" ht="19.5" customHeight="1" x14ac:dyDescent="0.25">
      <c r="A34" s="2182"/>
      <c r="B34" s="2188"/>
      <c r="C34" s="2185"/>
      <c r="D34" s="2191"/>
      <c r="E34" s="98">
        <v>1</v>
      </c>
      <c r="F34" s="98">
        <v>2</v>
      </c>
      <c r="G34" s="98">
        <v>3</v>
      </c>
      <c r="H34" s="98">
        <v>4</v>
      </c>
      <c r="I34" s="99">
        <v>5</v>
      </c>
      <c r="J34" s="100">
        <v>6</v>
      </c>
      <c r="K34" s="98">
        <v>7</v>
      </c>
      <c r="L34" s="98">
        <v>8</v>
      </c>
      <c r="M34" s="99">
        <v>9</v>
      </c>
      <c r="N34" s="100">
        <v>10</v>
      </c>
      <c r="O34" s="98">
        <v>11</v>
      </c>
      <c r="P34" s="98">
        <v>12</v>
      </c>
      <c r="Q34" s="99">
        <v>13</v>
      </c>
      <c r="R34" s="100">
        <v>14</v>
      </c>
      <c r="S34" s="98">
        <v>15</v>
      </c>
      <c r="T34" s="98">
        <v>16</v>
      </c>
      <c r="U34" s="98">
        <v>17</v>
      </c>
      <c r="V34" s="101">
        <v>18</v>
      </c>
      <c r="W34" s="102">
        <v>19</v>
      </c>
      <c r="X34" s="103">
        <v>20</v>
      </c>
      <c r="Y34" s="98">
        <v>21</v>
      </c>
      <c r="Z34" s="99">
        <v>22</v>
      </c>
      <c r="AA34" s="100">
        <v>23</v>
      </c>
      <c r="AB34" s="98">
        <v>24</v>
      </c>
      <c r="AC34" s="98">
        <v>25</v>
      </c>
      <c r="AD34" s="99">
        <v>26</v>
      </c>
      <c r="AE34" s="100">
        <v>27</v>
      </c>
      <c r="AF34" s="98">
        <v>28</v>
      </c>
      <c r="AG34" s="98">
        <v>29</v>
      </c>
      <c r="AH34" s="98">
        <v>30</v>
      </c>
      <c r="AI34" s="99">
        <v>31</v>
      </c>
      <c r="AJ34" s="100">
        <v>32</v>
      </c>
      <c r="AK34" s="98">
        <v>33</v>
      </c>
      <c r="AL34" s="98">
        <v>34</v>
      </c>
      <c r="AM34" s="99">
        <v>35</v>
      </c>
      <c r="AN34" s="100">
        <v>36</v>
      </c>
      <c r="AO34" s="98">
        <v>37</v>
      </c>
      <c r="AP34" s="98">
        <v>38</v>
      </c>
      <c r="AQ34" s="99">
        <v>39</v>
      </c>
      <c r="AR34" s="100">
        <v>40</v>
      </c>
      <c r="AS34" s="98">
        <v>41</v>
      </c>
      <c r="AT34" s="98">
        <v>42</v>
      </c>
      <c r="AU34" s="98">
        <v>43</v>
      </c>
      <c r="AV34" s="98">
        <v>44</v>
      </c>
      <c r="AW34" s="98">
        <v>45</v>
      </c>
      <c r="AX34" s="98">
        <v>45</v>
      </c>
      <c r="AY34" s="98">
        <v>46</v>
      </c>
      <c r="AZ34" s="98">
        <v>47</v>
      </c>
      <c r="BA34" s="99">
        <v>48</v>
      </c>
      <c r="BB34" s="104">
        <v>49</v>
      </c>
      <c r="BC34" s="98">
        <v>50</v>
      </c>
      <c r="BD34" s="98">
        <v>51</v>
      </c>
      <c r="BE34" s="98">
        <v>52</v>
      </c>
      <c r="BF34" s="105">
        <v>53</v>
      </c>
      <c r="BG34" s="2209"/>
      <c r="BH34" s="2209"/>
      <c r="BI34" s="2212"/>
      <c r="BJ34" s="2217"/>
    </row>
    <row r="35" spans="1:64" s="82" customFormat="1" ht="30" customHeight="1" x14ac:dyDescent="0.25">
      <c r="A35" s="106"/>
      <c r="B35" s="107" t="s">
        <v>154</v>
      </c>
      <c r="C35" s="108" t="s">
        <v>317</v>
      </c>
      <c r="D35" s="109"/>
      <c r="E35" s="110"/>
      <c r="F35" s="111"/>
      <c r="G35" s="111"/>
      <c r="H35" s="112"/>
      <c r="I35" s="113"/>
      <c r="J35" s="114"/>
      <c r="K35" s="111"/>
      <c r="L35" s="111"/>
      <c r="M35" s="113"/>
      <c r="N35" s="114"/>
      <c r="O35" s="111"/>
      <c r="P35" s="111"/>
      <c r="Q35" s="113"/>
      <c r="R35" s="114"/>
      <c r="S35" s="111"/>
      <c r="T35" s="111"/>
      <c r="U35" s="111"/>
      <c r="V35" s="115"/>
      <c r="W35" s="638"/>
      <c r="X35" s="117"/>
      <c r="Y35" s="111"/>
      <c r="Z35" s="113"/>
      <c r="AA35" s="114"/>
      <c r="AB35" s="111"/>
      <c r="AC35" s="111"/>
      <c r="AD35" s="113"/>
      <c r="AE35" s="114"/>
      <c r="AF35" s="111"/>
      <c r="AG35" s="111"/>
      <c r="AH35" s="111"/>
      <c r="AI35" s="113"/>
      <c r="AJ35" s="114"/>
      <c r="AK35" s="111"/>
      <c r="AL35" s="111"/>
      <c r="AM35" s="113"/>
      <c r="AN35" s="114"/>
      <c r="AO35" s="111"/>
      <c r="AP35" s="111"/>
      <c r="AQ35" s="113"/>
      <c r="AR35" s="114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23"/>
      <c r="BH35" s="124"/>
      <c r="BI35" s="641"/>
      <c r="BJ35" s="126"/>
    </row>
    <row r="36" spans="1:64" ht="15.75" customHeight="1" x14ac:dyDescent="0.2">
      <c r="A36" s="196" t="s">
        <v>354</v>
      </c>
      <c r="B36" s="817" t="s">
        <v>40</v>
      </c>
      <c r="C36" s="198" t="s">
        <v>355</v>
      </c>
      <c r="D36" s="199" t="s">
        <v>42</v>
      </c>
      <c r="E36" s="1935">
        <v>4</v>
      </c>
      <c r="F36" s="1783">
        <v>4</v>
      </c>
      <c r="G36" s="1783">
        <v>4</v>
      </c>
      <c r="H36" s="1936">
        <v>2</v>
      </c>
      <c r="I36" s="1784">
        <v>4</v>
      </c>
      <c r="J36" s="1785">
        <v>2</v>
      </c>
      <c r="K36" s="1783">
        <v>4</v>
      </c>
      <c r="L36" s="1783">
        <v>2</v>
      </c>
      <c r="M36" s="1937">
        <v>4</v>
      </c>
      <c r="N36" s="1938">
        <v>2</v>
      </c>
      <c r="O36" s="1681">
        <v>4</v>
      </c>
      <c r="P36" s="1681">
        <v>4</v>
      </c>
      <c r="Q36" s="1937">
        <v>4</v>
      </c>
      <c r="R36" s="1938">
        <v>2</v>
      </c>
      <c r="S36" s="1681">
        <v>4</v>
      </c>
      <c r="T36" s="1681">
        <v>4</v>
      </c>
      <c r="U36" s="1681">
        <v>6</v>
      </c>
      <c r="V36" s="1939">
        <v>2</v>
      </c>
      <c r="W36" s="210"/>
      <c r="X36" s="1799"/>
      <c r="Y36" s="1783"/>
      <c r="Z36" s="1784"/>
      <c r="AA36" s="1785"/>
      <c r="AB36" s="1783"/>
      <c r="AC36" s="1783"/>
      <c r="AD36" s="972"/>
      <c r="AE36" s="719"/>
      <c r="AF36" s="971"/>
      <c r="AG36" s="971"/>
      <c r="AH36" s="971"/>
      <c r="AI36" s="972"/>
      <c r="AJ36" s="1248"/>
      <c r="AK36" s="970"/>
      <c r="AL36" s="970"/>
      <c r="AM36" s="1809"/>
      <c r="AN36" s="719"/>
      <c r="AO36" s="970"/>
      <c r="AP36" s="970"/>
      <c r="AQ36" s="1809"/>
      <c r="AR36" s="719"/>
      <c r="AS36" s="971"/>
      <c r="AT36" s="971"/>
      <c r="AU36" s="968"/>
      <c r="AV36" s="971"/>
      <c r="AW36" s="971"/>
      <c r="AX36" s="971"/>
      <c r="AY36" s="971"/>
      <c r="AZ36" s="971"/>
      <c r="BA36" s="971"/>
      <c r="BB36" s="971"/>
      <c r="BC36" s="971"/>
      <c r="BD36" s="971"/>
      <c r="BE36" s="971"/>
      <c r="BF36" s="971"/>
      <c r="BG36" s="227">
        <f t="shared" ref="BG36:BG53" si="4">SUM(E36:V36)</f>
        <v>62</v>
      </c>
      <c r="BH36" s="227">
        <f t="shared" ref="BH36:BH51" si="5">SUM(X36:AV36)</f>
        <v>0</v>
      </c>
      <c r="BI36" s="227">
        <f t="shared" ref="BI36:BI53" si="6">BG36+BH36</f>
        <v>62</v>
      </c>
      <c r="BJ36" s="159"/>
      <c r="BK36" s="160" t="str">
        <f>IF(BI36=60, "+", "-")</f>
        <v>-</v>
      </c>
    </row>
    <row r="37" spans="1:64" ht="15.75" customHeight="1" x14ac:dyDescent="0.2">
      <c r="A37" s="196" t="s">
        <v>318</v>
      </c>
      <c r="B37" s="817" t="s">
        <v>49</v>
      </c>
      <c r="C37" s="198" t="s">
        <v>356</v>
      </c>
      <c r="D37" s="164"/>
      <c r="E37" s="1935">
        <v>2</v>
      </c>
      <c r="F37" s="1783">
        <v>2</v>
      </c>
      <c r="G37" s="1783">
        <v>2</v>
      </c>
      <c r="H37" s="1936">
        <v>2</v>
      </c>
      <c r="I37" s="1784">
        <v>2</v>
      </c>
      <c r="J37" s="1785">
        <v>2</v>
      </c>
      <c r="K37" s="1783">
        <v>2</v>
      </c>
      <c r="L37" s="1783"/>
      <c r="M37" s="1937">
        <v>2</v>
      </c>
      <c r="N37" s="1938">
        <v>2</v>
      </c>
      <c r="O37" s="1681">
        <v>2</v>
      </c>
      <c r="P37" s="1681">
        <v>2</v>
      </c>
      <c r="Q37" s="1937">
        <v>2</v>
      </c>
      <c r="R37" s="1938">
        <v>2</v>
      </c>
      <c r="S37" s="1681">
        <v>2</v>
      </c>
      <c r="T37" s="1681">
        <v>2</v>
      </c>
      <c r="U37" s="1681">
        <v>2</v>
      </c>
      <c r="V37" s="1941"/>
      <c r="W37" s="210"/>
      <c r="X37" s="1799"/>
      <c r="Y37" s="1783">
        <v>2</v>
      </c>
      <c r="Z37" s="1784">
        <v>4</v>
      </c>
      <c r="AA37" s="1785">
        <v>4</v>
      </c>
      <c r="AB37" s="1783">
        <v>2</v>
      </c>
      <c r="AC37" s="1783">
        <v>4</v>
      </c>
      <c r="AD37" s="972">
        <v>2</v>
      </c>
      <c r="AE37" s="719">
        <v>4</v>
      </c>
      <c r="AF37" s="971">
        <v>2</v>
      </c>
      <c r="AG37" s="971">
        <v>2</v>
      </c>
      <c r="AH37" s="2007">
        <v>4</v>
      </c>
      <c r="AI37" s="972"/>
      <c r="AJ37" s="1248"/>
      <c r="AK37" s="970"/>
      <c r="AL37" s="970"/>
      <c r="AM37" s="1809"/>
      <c r="AN37" s="719"/>
      <c r="AO37" s="970"/>
      <c r="AP37" s="970"/>
      <c r="AQ37" s="1809"/>
      <c r="AR37" s="1005"/>
      <c r="AS37" s="971"/>
      <c r="AT37" s="971"/>
      <c r="AU37" s="968"/>
      <c r="AV37" s="971"/>
      <c r="AW37" s="971"/>
      <c r="AX37" s="971"/>
      <c r="AY37" s="971"/>
      <c r="AZ37" s="971"/>
      <c r="BA37" s="971"/>
      <c r="BB37" s="971"/>
      <c r="BC37" s="971"/>
      <c r="BD37" s="971"/>
      <c r="BE37" s="971"/>
      <c r="BF37" s="971"/>
      <c r="BG37" s="227">
        <f t="shared" si="4"/>
        <v>32</v>
      </c>
      <c r="BH37" s="227">
        <f t="shared" si="5"/>
        <v>30</v>
      </c>
      <c r="BI37" s="227">
        <f t="shared" si="6"/>
        <v>62</v>
      </c>
      <c r="BJ37" s="159"/>
      <c r="BK37" s="160" t="str">
        <f>IF(BI37=60, "+", "-")</f>
        <v>-</v>
      </c>
    </row>
    <row r="38" spans="1:64" ht="27" customHeight="1" x14ac:dyDescent="0.2">
      <c r="A38" s="401"/>
      <c r="B38" s="107" t="s">
        <v>322</v>
      </c>
      <c r="C38" s="108" t="s">
        <v>323</v>
      </c>
      <c r="D38" s="403"/>
      <c r="E38" s="404"/>
      <c r="F38" s="405"/>
      <c r="G38" s="405"/>
      <c r="H38" s="406"/>
      <c r="I38" s="407"/>
      <c r="J38" s="1088"/>
      <c r="K38" s="405"/>
      <c r="L38" s="1089"/>
      <c r="M38" s="1621"/>
      <c r="N38" s="1622"/>
      <c r="O38" s="1089"/>
      <c r="P38" s="1089"/>
      <c r="Q38" s="1621"/>
      <c r="R38" s="1622"/>
      <c r="S38" s="1089"/>
      <c r="T38" s="1089"/>
      <c r="U38" s="1089"/>
      <c r="V38" s="1624"/>
      <c r="W38" s="310"/>
      <c r="X38" s="1625"/>
      <c r="Y38" s="1089"/>
      <c r="Z38" s="1621"/>
      <c r="AA38" s="1622"/>
      <c r="AB38" s="1089"/>
      <c r="AC38" s="1089"/>
      <c r="AD38" s="411"/>
      <c r="AE38" s="412"/>
      <c r="AF38" s="410"/>
      <c r="AG38" s="410"/>
      <c r="AH38" s="409"/>
      <c r="AI38" s="668"/>
      <c r="AJ38" s="408"/>
      <c r="AK38" s="409"/>
      <c r="AL38" s="410"/>
      <c r="AM38" s="668"/>
      <c r="AN38" s="408"/>
      <c r="AO38" s="409"/>
      <c r="AP38" s="409"/>
      <c r="AQ38" s="668"/>
      <c r="AR38" s="669"/>
      <c r="AS38" s="409"/>
      <c r="AT38" s="409"/>
      <c r="AU38" s="904"/>
      <c r="AV38" s="409"/>
      <c r="AW38" s="409"/>
      <c r="AX38" s="409"/>
      <c r="AY38" s="409"/>
      <c r="AZ38" s="409"/>
      <c r="BA38" s="409"/>
      <c r="BB38" s="409"/>
      <c r="BC38" s="409"/>
      <c r="BD38" s="409"/>
      <c r="BE38" s="409"/>
      <c r="BF38" s="409"/>
      <c r="BG38" s="431">
        <f t="shared" si="4"/>
        <v>0</v>
      </c>
      <c r="BH38" s="431">
        <f t="shared" si="5"/>
        <v>0</v>
      </c>
      <c r="BI38" s="507">
        <f t="shared" si="6"/>
        <v>0</v>
      </c>
      <c r="BJ38" s="434"/>
      <c r="BK38" s="160"/>
    </row>
    <row r="39" spans="1:64" ht="21.75" customHeight="1" x14ac:dyDescent="0.2">
      <c r="A39" s="196" t="s">
        <v>357</v>
      </c>
      <c r="B39" s="1810" t="s">
        <v>358</v>
      </c>
      <c r="C39" s="198" t="s">
        <v>239</v>
      </c>
      <c r="D39" s="199"/>
      <c r="E39" s="1935"/>
      <c r="F39" s="1783"/>
      <c r="G39" s="1783">
        <v>2</v>
      </c>
      <c r="H39" s="1936">
        <v>2</v>
      </c>
      <c r="I39" s="1784">
        <v>2</v>
      </c>
      <c r="J39" s="1785">
        <v>2</v>
      </c>
      <c r="K39" s="1783">
        <v>2</v>
      </c>
      <c r="L39" s="1783"/>
      <c r="M39" s="1937">
        <v>2</v>
      </c>
      <c r="N39" s="1938">
        <v>2</v>
      </c>
      <c r="O39" s="1681">
        <v>2</v>
      </c>
      <c r="P39" s="1681">
        <v>2</v>
      </c>
      <c r="Q39" s="1937"/>
      <c r="R39" s="1938"/>
      <c r="S39" s="1681">
        <v>2</v>
      </c>
      <c r="T39" s="1681"/>
      <c r="U39" s="1681">
        <v>2</v>
      </c>
      <c r="V39" s="1945">
        <v>2</v>
      </c>
      <c r="W39" s="210"/>
      <c r="X39" s="1570"/>
      <c r="Y39" s="1681">
        <v>2</v>
      </c>
      <c r="Z39" s="1937">
        <v>2</v>
      </c>
      <c r="AA39" s="1938">
        <v>4</v>
      </c>
      <c r="AB39" s="1681">
        <v>2</v>
      </c>
      <c r="AC39" s="1681">
        <v>2</v>
      </c>
      <c r="AD39" s="1937">
        <v>4</v>
      </c>
      <c r="AE39" s="1938">
        <v>2</v>
      </c>
      <c r="AF39" s="1681">
        <v>4</v>
      </c>
      <c r="AG39" s="1681">
        <v>2</v>
      </c>
      <c r="AH39" s="1940">
        <v>4</v>
      </c>
      <c r="AI39" s="1784"/>
      <c r="AJ39" s="1785"/>
      <c r="AK39" s="1783"/>
      <c r="AL39" s="1681"/>
      <c r="AM39" s="1784"/>
      <c r="AN39" s="1785"/>
      <c r="AO39" s="1783"/>
      <c r="AP39" s="1783"/>
      <c r="AQ39" s="1784"/>
      <c r="AR39" s="1785"/>
      <c r="AS39" s="1783"/>
      <c r="AT39" s="1783"/>
      <c r="AU39" s="1787"/>
      <c r="AV39" s="1783"/>
      <c r="AW39" s="1783"/>
      <c r="AX39" s="1783"/>
      <c r="AY39" s="1783"/>
      <c r="AZ39" s="1783"/>
      <c r="BA39" s="1783"/>
      <c r="BB39" s="1783"/>
      <c r="BC39" s="1783"/>
      <c r="BD39" s="1783"/>
      <c r="BE39" s="1783"/>
      <c r="BF39" s="1783"/>
      <c r="BG39" s="227">
        <f t="shared" si="4"/>
        <v>24</v>
      </c>
      <c r="BH39" s="227">
        <f t="shared" si="5"/>
        <v>28</v>
      </c>
      <c r="BI39" s="605">
        <f t="shared" si="6"/>
        <v>52</v>
      </c>
      <c r="BJ39" s="434"/>
      <c r="BK39" s="160" t="str">
        <f>IF(BI39=52, "+", "-")</f>
        <v>+</v>
      </c>
    </row>
    <row r="40" spans="1:64" ht="26.25" customHeight="1" x14ac:dyDescent="0.2">
      <c r="A40" s="196" t="s">
        <v>359</v>
      </c>
      <c r="B40" s="1810" t="s">
        <v>360</v>
      </c>
      <c r="C40" s="198" t="s">
        <v>361</v>
      </c>
      <c r="D40" s="199"/>
      <c r="E40" s="1935">
        <v>2</v>
      </c>
      <c r="F40" s="1783">
        <v>2</v>
      </c>
      <c r="G40" s="1783">
        <v>2</v>
      </c>
      <c r="H40" s="1936">
        <v>2</v>
      </c>
      <c r="I40" s="1784"/>
      <c r="J40" s="1785">
        <v>2</v>
      </c>
      <c r="K40" s="1783"/>
      <c r="L40" s="1783">
        <v>2</v>
      </c>
      <c r="M40" s="1937"/>
      <c r="N40" s="1938">
        <v>2</v>
      </c>
      <c r="O40" s="1681">
        <v>2</v>
      </c>
      <c r="P40" s="1681">
        <v>2</v>
      </c>
      <c r="Q40" s="1937"/>
      <c r="R40" s="1938"/>
      <c r="S40" s="1681">
        <v>2</v>
      </c>
      <c r="T40" s="1681"/>
      <c r="U40" s="1681">
        <v>2</v>
      </c>
      <c r="V40" s="1945"/>
      <c r="W40" s="210"/>
      <c r="X40" s="1570"/>
      <c r="Y40" s="1681">
        <v>2</v>
      </c>
      <c r="Z40" s="1937">
        <v>2</v>
      </c>
      <c r="AA40" s="1938">
        <v>2</v>
      </c>
      <c r="AB40" s="1681">
        <v>4</v>
      </c>
      <c r="AC40" s="1681">
        <v>2</v>
      </c>
      <c r="AD40" s="1937">
        <v>2</v>
      </c>
      <c r="AE40" s="1938">
        <v>2</v>
      </c>
      <c r="AF40" s="1681">
        <v>4</v>
      </c>
      <c r="AG40" s="1948">
        <v>4</v>
      </c>
      <c r="AH40" s="1799"/>
      <c r="AI40" s="1784"/>
      <c r="AJ40" s="1785"/>
      <c r="AK40" s="1783"/>
      <c r="AL40" s="1681"/>
      <c r="AM40" s="1784"/>
      <c r="AN40" s="1785"/>
      <c r="AO40" s="1783"/>
      <c r="AP40" s="1783"/>
      <c r="AQ40" s="1784"/>
      <c r="AR40" s="1785"/>
      <c r="AS40" s="1783"/>
      <c r="AT40" s="1783"/>
      <c r="AU40" s="1787"/>
      <c r="AV40" s="1783"/>
      <c r="AW40" s="1783"/>
      <c r="AX40" s="1783"/>
      <c r="AY40" s="1783"/>
      <c r="AZ40" s="1783"/>
      <c r="BA40" s="1783"/>
      <c r="BB40" s="1783"/>
      <c r="BC40" s="1783"/>
      <c r="BD40" s="1783"/>
      <c r="BE40" s="1783"/>
      <c r="BF40" s="1783"/>
      <c r="BG40" s="227">
        <f t="shared" si="4"/>
        <v>22</v>
      </c>
      <c r="BH40" s="227">
        <f t="shared" si="5"/>
        <v>24</v>
      </c>
      <c r="BI40" s="605">
        <f t="shared" si="6"/>
        <v>46</v>
      </c>
      <c r="BJ40" s="434"/>
      <c r="BK40" s="160" t="str">
        <f>IF(BI40=44, "+", "-")</f>
        <v>-</v>
      </c>
      <c r="BL40" s="11">
        <f>SUM(O40:S40)</f>
        <v>6</v>
      </c>
    </row>
    <row r="41" spans="1:64" ht="26.25" customHeight="1" x14ac:dyDescent="0.2">
      <c r="A41" s="196" t="s">
        <v>362</v>
      </c>
      <c r="B41" s="1810" t="s">
        <v>363</v>
      </c>
      <c r="C41" s="198" t="s">
        <v>364</v>
      </c>
      <c r="D41" s="199"/>
      <c r="E41" s="1935">
        <v>2</v>
      </c>
      <c r="F41" s="1783">
        <v>2</v>
      </c>
      <c r="G41" s="1783">
        <v>2</v>
      </c>
      <c r="H41" s="1936"/>
      <c r="I41" s="1784">
        <v>2</v>
      </c>
      <c r="J41" s="1785"/>
      <c r="K41" s="1783">
        <v>2</v>
      </c>
      <c r="L41" s="1783"/>
      <c r="M41" s="1937"/>
      <c r="N41" s="1938"/>
      <c r="O41" s="1681">
        <v>2</v>
      </c>
      <c r="P41" s="1681">
        <v>2</v>
      </c>
      <c r="Q41" s="1937"/>
      <c r="R41" s="1938">
        <v>2</v>
      </c>
      <c r="S41" s="1681">
        <v>2</v>
      </c>
      <c r="T41" s="1948">
        <v>2</v>
      </c>
      <c r="U41" s="1681"/>
      <c r="V41" s="1945"/>
      <c r="W41" s="210"/>
      <c r="X41" s="1570"/>
      <c r="Y41" s="1681"/>
      <c r="Z41" s="1937"/>
      <c r="AA41" s="1938"/>
      <c r="AB41" s="1681"/>
      <c r="AC41" s="1681"/>
      <c r="AD41" s="1937"/>
      <c r="AE41" s="1938"/>
      <c r="AF41" s="1681"/>
      <c r="AG41" s="1681"/>
      <c r="AH41" s="1783"/>
      <c r="AI41" s="1784"/>
      <c r="AJ41" s="1785"/>
      <c r="AK41" s="1783"/>
      <c r="AL41" s="1681"/>
      <c r="AM41" s="1784"/>
      <c r="AN41" s="1785"/>
      <c r="AO41" s="1783"/>
      <c r="AP41" s="1783"/>
      <c r="AQ41" s="1784"/>
      <c r="AR41" s="1785"/>
      <c r="AS41" s="1783"/>
      <c r="AT41" s="1783"/>
      <c r="AU41" s="1787"/>
      <c r="AV41" s="1783"/>
      <c r="AW41" s="1783"/>
      <c r="AX41" s="1783"/>
      <c r="AY41" s="1783"/>
      <c r="AZ41" s="1783"/>
      <c r="BA41" s="1783"/>
      <c r="BB41" s="1783"/>
      <c r="BC41" s="1783"/>
      <c r="BD41" s="1783"/>
      <c r="BE41" s="1783"/>
      <c r="BF41" s="1783"/>
      <c r="BG41" s="227">
        <f t="shared" si="4"/>
        <v>20</v>
      </c>
      <c r="BH41" s="227">
        <f t="shared" si="5"/>
        <v>0</v>
      </c>
      <c r="BI41" s="605">
        <f t="shared" si="6"/>
        <v>20</v>
      </c>
      <c r="BJ41" s="434"/>
      <c r="BK41" s="160" t="str">
        <f>IF(BI41=20, "+", "-")</f>
        <v>+</v>
      </c>
      <c r="BL41" s="11">
        <f>SUM(O41:R41)</f>
        <v>6</v>
      </c>
    </row>
    <row r="42" spans="1:64" ht="43.5" customHeight="1" x14ac:dyDescent="0.2">
      <c r="A42" s="196" t="s">
        <v>221</v>
      </c>
      <c r="B42" s="1810" t="s">
        <v>365</v>
      </c>
      <c r="C42" s="198" t="s">
        <v>210</v>
      </c>
      <c r="D42" s="199"/>
      <c r="E42" s="1935">
        <v>2</v>
      </c>
      <c r="F42" s="1783">
        <v>2</v>
      </c>
      <c r="G42" s="1783">
        <v>2</v>
      </c>
      <c r="H42" s="1936">
        <v>2</v>
      </c>
      <c r="I42" s="1784">
        <v>2</v>
      </c>
      <c r="J42" s="1785">
        <v>4</v>
      </c>
      <c r="K42" s="1783">
        <v>4</v>
      </c>
      <c r="L42" s="1783">
        <v>2</v>
      </c>
      <c r="M42" s="1937">
        <v>4</v>
      </c>
      <c r="N42" s="1938">
        <v>4</v>
      </c>
      <c r="O42" s="1681">
        <v>2</v>
      </c>
      <c r="P42" s="1681">
        <v>2</v>
      </c>
      <c r="Q42" s="1937">
        <v>2</v>
      </c>
      <c r="R42" s="1938">
        <v>2</v>
      </c>
      <c r="S42" s="1681">
        <v>2</v>
      </c>
      <c r="T42" s="1681">
        <v>2</v>
      </c>
      <c r="U42" s="1681">
        <v>2</v>
      </c>
      <c r="V42" s="1945"/>
      <c r="W42" s="210"/>
      <c r="X42" s="1570"/>
      <c r="Y42" s="1681">
        <v>4</v>
      </c>
      <c r="Z42" s="1937">
        <v>4</v>
      </c>
      <c r="AA42" s="1938">
        <v>4</v>
      </c>
      <c r="AB42" s="1681">
        <v>4</v>
      </c>
      <c r="AC42" s="1681">
        <v>4</v>
      </c>
      <c r="AD42" s="1937">
        <v>4</v>
      </c>
      <c r="AE42" s="1938">
        <v>4</v>
      </c>
      <c r="AF42" s="1681">
        <v>4</v>
      </c>
      <c r="AG42" s="1681">
        <v>4</v>
      </c>
      <c r="AH42" s="1940">
        <v>4</v>
      </c>
      <c r="AI42" s="1784"/>
      <c r="AJ42" s="1785"/>
      <c r="AK42" s="1783"/>
      <c r="AL42" s="1681"/>
      <c r="AM42" s="1784"/>
      <c r="AN42" s="1785"/>
      <c r="AO42" s="1783"/>
      <c r="AP42" s="1783"/>
      <c r="AQ42" s="1784"/>
      <c r="AR42" s="1785"/>
      <c r="AS42" s="1783"/>
      <c r="AT42" s="1783"/>
      <c r="AU42" s="1787"/>
      <c r="AV42" s="1783"/>
      <c r="AW42" s="1783"/>
      <c r="AX42" s="1783"/>
      <c r="AY42" s="1783"/>
      <c r="AZ42" s="1783"/>
      <c r="BA42" s="1783"/>
      <c r="BB42" s="1783"/>
      <c r="BC42" s="1783"/>
      <c r="BD42" s="1783"/>
      <c r="BE42" s="1783"/>
      <c r="BF42" s="1783"/>
      <c r="BG42" s="227">
        <f t="shared" si="4"/>
        <v>42</v>
      </c>
      <c r="BH42" s="227">
        <f t="shared" si="5"/>
        <v>40</v>
      </c>
      <c r="BI42" s="605">
        <f t="shared" si="6"/>
        <v>82</v>
      </c>
      <c r="BJ42" s="434"/>
      <c r="BK42" s="160" t="str">
        <f>IF(BI42=80, "+", "-")</f>
        <v>-</v>
      </c>
    </row>
    <row r="43" spans="1:64" ht="26.25" customHeight="1" x14ac:dyDescent="0.2">
      <c r="A43" s="196" t="s">
        <v>84</v>
      </c>
      <c r="B43" s="1810" t="s">
        <v>366</v>
      </c>
      <c r="C43" s="198" t="s">
        <v>367</v>
      </c>
      <c r="D43" s="199"/>
      <c r="E43" s="1935">
        <v>2</v>
      </c>
      <c r="F43" s="1783">
        <v>2</v>
      </c>
      <c r="G43" s="1783">
        <v>2</v>
      </c>
      <c r="H43" s="1936">
        <v>2</v>
      </c>
      <c r="I43" s="1784">
        <v>2</v>
      </c>
      <c r="J43" s="1785">
        <v>2</v>
      </c>
      <c r="K43" s="1783">
        <v>2</v>
      </c>
      <c r="L43" s="1783">
        <v>2</v>
      </c>
      <c r="M43" s="1937">
        <v>2</v>
      </c>
      <c r="N43" s="1938">
        <v>2</v>
      </c>
      <c r="O43" s="1681">
        <v>4</v>
      </c>
      <c r="P43" s="1681">
        <v>4</v>
      </c>
      <c r="Q43" s="1937"/>
      <c r="R43" s="1938">
        <v>2</v>
      </c>
      <c r="S43" s="1681">
        <v>2</v>
      </c>
      <c r="T43" s="1681">
        <v>2</v>
      </c>
      <c r="U43" s="1681">
        <v>2</v>
      </c>
      <c r="V43" s="1945">
        <v>2</v>
      </c>
      <c r="W43" s="210"/>
      <c r="X43" s="1570"/>
      <c r="Y43" s="1681"/>
      <c r="Z43" s="1937"/>
      <c r="AA43" s="1938"/>
      <c r="AB43" s="1681"/>
      <c r="AC43" s="1681"/>
      <c r="AD43" s="1937"/>
      <c r="AE43" s="1938"/>
      <c r="AF43" s="1681"/>
      <c r="AG43" s="1681"/>
      <c r="AH43" s="1783"/>
      <c r="AI43" s="1784"/>
      <c r="AJ43" s="1785"/>
      <c r="AK43" s="1783"/>
      <c r="AL43" s="1681"/>
      <c r="AM43" s="1784"/>
      <c r="AN43" s="1785"/>
      <c r="AO43" s="1783"/>
      <c r="AP43" s="1783"/>
      <c r="AQ43" s="1784"/>
      <c r="AR43" s="1785"/>
      <c r="AS43" s="1783"/>
      <c r="AT43" s="1783"/>
      <c r="AU43" s="1787"/>
      <c r="AV43" s="1783"/>
      <c r="AW43" s="1783"/>
      <c r="AX43" s="1783"/>
      <c r="AY43" s="1783"/>
      <c r="AZ43" s="1783"/>
      <c r="BA43" s="1783"/>
      <c r="BB43" s="1783"/>
      <c r="BC43" s="1783"/>
      <c r="BD43" s="1783"/>
      <c r="BE43" s="1783"/>
      <c r="BF43" s="1783"/>
      <c r="BG43" s="227">
        <f t="shared" si="4"/>
        <v>38</v>
      </c>
      <c r="BH43" s="227">
        <f t="shared" si="5"/>
        <v>0</v>
      </c>
      <c r="BI43" s="605">
        <f t="shared" si="6"/>
        <v>38</v>
      </c>
      <c r="BJ43" s="434"/>
      <c r="BK43" s="160" t="str">
        <f>IF(BI43=36, "+", "-")</f>
        <v>-</v>
      </c>
    </row>
    <row r="44" spans="1:64" ht="42" customHeight="1" x14ac:dyDescent="0.2">
      <c r="A44" s="196" t="s">
        <v>80</v>
      </c>
      <c r="B44" s="1810" t="s">
        <v>368</v>
      </c>
      <c r="C44" s="198" t="s">
        <v>369</v>
      </c>
      <c r="D44" s="199"/>
      <c r="E44" s="1935">
        <v>2</v>
      </c>
      <c r="F44" s="1783">
        <v>2</v>
      </c>
      <c r="G44" s="1783"/>
      <c r="H44" s="1936">
        <v>2</v>
      </c>
      <c r="I44" s="1784"/>
      <c r="J44" s="1785">
        <v>2</v>
      </c>
      <c r="K44" s="1783"/>
      <c r="L44" s="1783">
        <v>2</v>
      </c>
      <c r="M44" s="1937"/>
      <c r="N44" s="1938">
        <v>2</v>
      </c>
      <c r="O44" s="1681"/>
      <c r="P44" s="1681"/>
      <c r="Q44" s="1937">
        <v>2</v>
      </c>
      <c r="R44" s="1938">
        <v>2</v>
      </c>
      <c r="S44" s="1681"/>
      <c r="T44" s="1681">
        <v>2</v>
      </c>
      <c r="U44" s="1681"/>
      <c r="V44" s="1945">
        <v>2</v>
      </c>
      <c r="W44" s="210"/>
      <c r="X44" s="1570"/>
      <c r="Y44" s="1681">
        <v>2</v>
      </c>
      <c r="Z44" s="1937">
        <v>2</v>
      </c>
      <c r="AA44" s="1938">
        <v>2</v>
      </c>
      <c r="AB44" s="1681">
        <v>2</v>
      </c>
      <c r="AC44" s="1681">
        <v>2</v>
      </c>
      <c r="AD44" s="1937">
        <v>2</v>
      </c>
      <c r="AE44" s="1938">
        <v>2</v>
      </c>
      <c r="AF44" s="1681">
        <v>2</v>
      </c>
      <c r="AG44" s="1948">
        <v>2</v>
      </c>
      <c r="AH44" s="1783"/>
      <c r="AI44" s="1784"/>
      <c r="AJ44" s="1785"/>
      <c r="AK44" s="1783"/>
      <c r="AL44" s="1681"/>
      <c r="AM44" s="1784"/>
      <c r="AN44" s="1785"/>
      <c r="AO44" s="1783"/>
      <c r="AP44" s="1783"/>
      <c r="AQ44" s="1784"/>
      <c r="AR44" s="1785"/>
      <c r="AS44" s="1783"/>
      <c r="AT44" s="1783"/>
      <c r="AU44" s="1787"/>
      <c r="AV44" s="1783"/>
      <c r="AW44" s="1783"/>
      <c r="AX44" s="1783"/>
      <c r="AY44" s="1783"/>
      <c r="AZ44" s="1783"/>
      <c r="BA44" s="1783"/>
      <c r="BB44" s="1783"/>
      <c r="BC44" s="1783"/>
      <c r="BD44" s="1783"/>
      <c r="BE44" s="1783"/>
      <c r="BF44" s="1783"/>
      <c r="BG44" s="227">
        <f t="shared" si="4"/>
        <v>20</v>
      </c>
      <c r="BH44" s="227">
        <f t="shared" si="5"/>
        <v>18</v>
      </c>
      <c r="BI44" s="605">
        <f t="shared" si="6"/>
        <v>38</v>
      </c>
      <c r="BJ44" s="434"/>
      <c r="BK44" s="160" t="str">
        <f>IF(BI44=36, "+", "-")</f>
        <v>-</v>
      </c>
    </row>
    <row r="45" spans="1:64" ht="27" customHeight="1" x14ac:dyDescent="0.2">
      <c r="A45" s="1949"/>
      <c r="B45" s="1950" t="s">
        <v>330</v>
      </c>
      <c r="C45" s="1951" t="s">
        <v>331</v>
      </c>
      <c r="D45" s="430"/>
      <c r="E45" s="1631"/>
      <c r="F45" s="1628"/>
      <c r="G45" s="1628"/>
      <c r="H45" s="1952"/>
      <c r="I45" s="1630"/>
      <c r="J45" s="1627"/>
      <c r="K45" s="1628"/>
      <c r="L45" s="1953"/>
      <c r="M45" s="1954"/>
      <c r="N45" s="1955"/>
      <c r="O45" s="1953"/>
      <c r="P45" s="1953"/>
      <c r="Q45" s="1954"/>
      <c r="R45" s="1955"/>
      <c r="S45" s="1953"/>
      <c r="T45" s="1953"/>
      <c r="U45" s="1953"/>
      <c r="V45" s="1956"/>
      <c r="W45" s="2008"/>
      <c r="X45" s="1958"/>
      <c r="Y45" s="1953"/>
      <c r="Z45" s="1954"/>
      <c r="AA45" s="1955"/>
      <c r="AB45" s="1953"/>
      <c r="AC45" s="1953"/>
      <c r="AD45" s="2009"/>
      <c r="AE45" s="2010"/>
      <c r="AF45" s="2011"/>
      <c r="AG45" s="2011"/>
      <c r="AH45" s="427"/>
      <c r="AI45" s="428"/>
      <c r="AJ45" s="1075"/>
      <c r="AK45" s="427"/>
      <c r="AL45" s="2011"/>
      <c r="AM45" s="428"/>
      <c r="AN45" s="1075"/>
      <c r="AO45" s="427"/>
      <c r="AP45" s="427"/>
      <c r="AQ45" s="428"/>
      <c r="AR45" s="1075"/>
      <c r="AS45" s="427"/>
      <c r="AT45" s="427"/>
      <c r="AU45" s="1142"/>
      <c r="AV45" s="427"/>
      <c r="AW45" s="427"/>
      <c r="AX45" s="427"/>
      <c r="AY45" s="427"/>
      <c r="AZ45" s="427"/>
      <c r="BA45" s="427"/>
      <c r="BB45" s="427"/>
      <c r="BC45" s="427"/>
      <c r="BD45" s="427"/>
      <c r="BE45" s="427"/>
      <c r="BF45" s="427"/>
      <c r="BG45" s="432">
        <f t="shared" si="4"/>
        <v>0</v>
      </c>
      <c r="BH45" s="432">
        <f t="shared" si="5"/>
        <v>0</v>
      </c>
      <c r="BI45" s="433">
        <f t="shared" si="6"/>
        <v>0</v>
      </c>
      <c r="BJ45" s="434"/>
      <c r="BK45" s="160"/>
    </row>
    <row r="46" spans="1:64" ht="32.25" customHeight="1" x14ac:dyDescent="0.2">
      <c r="A46" s="925" t="s">
        <v>318</v>
      </c>
      <c r="B46" s="1972" t="s">
        <v>335</v>
      </c>
      <c r="C46" s="926" t="s">
        <v>336</v>
      </c>
      <c r="D46" s="694"/>
      <c r="E46" s="1790"/>
      <c r="F46" s="1788"/>
      <c r="G46" s="1788">
        <v>2</v>
      </c>
      <c r="H46" s="1973"/>
      <c r="I46" s="1789">
        <v>2</v>
      </c>
      <c r="J46" s="1974">
        <v>2</v>
      </c>
      <c r="K46" s="1788">
        <v>2</v>
      </c>
      <c r="L46" s="1788">
        <v>2</v>
      </c>
      <c r="M46" s="1975">
        <v>2</v>
      </c>
      <c r="N46" s="1976">
        <v>2</v>
      </c>
      <c r="O46" s="1977">
        <v>2</v>
      </c>
      <c r="P46" s="1977">
        <v>2</v>
      </c>
      <c r="Q46" s="1975">
        <v>2</v>
      </c>
      <c r="R46" s="1976">
        <v>2</v>
      </c>
      <c r="S46" s="1977">
        <v>2</v>
      </c>
      <c r="T46" s="1977"/>
      <c r="U46" s="1977">
        <v>2</v>
      </c>
      <c r="V46" s="1978">
        <v>4</v>
      </c>
      <c r="W46" s="2012"/>
      <c r="X46" s="1979"/>
      <c r="Y46" s="1977">
        <v>2</v>
      </c>
      <c r="Z46" s="1975">
        <v>4</v>
      </c>
      <c r="AA46" s="1976">
        <v>2</v>
      </c>
      <c r="AB46" s="1977">
        <v>4</v>
      </c>
      <c r="AC46" s="1977">
        <v>4</v>
      </c>
      <c r="AD46" s="1975">
        <v>2</v>
      </c>
      <c r="AE46" s="1976">
        <v>4</v>
      </c>
      <c r="AF46" s="1977">
        <v>2</v>
      </c>
      <c r="AG46" s="1979">
        <v>2</v>
      </c>
      <c r="AH46" s="2013">
        <v>4</v>
      </c>
      <c r="AI46" s="1789"/>
      <c r="AJ46" s="1974"/>
      <c r="AK46" s="1788"/>
      <c r="AL46" s="1977"/>
      <c r="AM46" s="1789"/>
      <c r="AN46" s="1974"/>
      <c r="AO46" s="1788"/>
      <c r="AP46" s="1788"/>
      <c r="AQ46" s="1789"/>
      <c r="AR46" s="1974"/>
      <c r="AS46" s="1788"/>
      <c r="AT46" s="1788"/>
      <c r="AU46" s="2014"/>
      <c r="AV46" s="1788"/>
      <c r="AW46" s="1788"/>
      <c r="AX46" s="1788"/>
      <c r="AY46" s="1788"/>
      <c r="AZ46" s="1788"/>
      <c r="BA46" s="1788"/>
      <c r="BB46" s="1788"/>
      <c r="BC46" s="1788"/>
      <c r="BD46" s="1788"/>
      <c r="BE46" s="1788"/>
      <c r="BF46" s="1788"/>
      <c r="BG46" s="294">
        <f t="shared" si="4"/>
        <v>30</v>
      </c>
      <c r="BH46" s="294">
        <f t="shared" si="5"/>
        <v>30</v>
      </c>
      <c r="BI46" s="804">
        <f t="shared" si="6"/>
        <v>60</v>
      </c>
      <c r="BJ46" s="434"/>
      <c r="BK46" s="160" t="str">
        <f>IF(BI46=60, "+", "-")</f>
        <v>+</v>
      </c>
      <c r="BL46" s="11">
        <f>SUM(E46:S46)</f>
        <v>24</v>
      </c>
    </row>
    <row r="47" spans="1:64" ht="18.75" customHeight="1" x14ac:dyDescent="0.2">
      <c r="A47" s="1980" t="s">
        <v>337</v>
      </c>
      <c r="B47" s="982" t="s">
        <v>338</v>
      </c>
      <c r="C47" s="983" t="s">
        <v>339</v>
      </c>
      <c r="D47" s="984"/>
      <c r="E47" s="1009">
        <v>2</v>
      </c>
      <c r="F47" s="1010">
        <v>2</v>
      </c>
      <c r="G47" s="1010"/>
      <c r="H47" s="1981">
        <v>2</v>
      </c>
      <c r="I47" s="1982"/>
      <c r="J47" s="1012">
        <v>2</v>
      </c>
      <c r="K47" s="1010"/>
      <c r="L47" s="1010">
        <v>2</v>
      </c>
      <c r="M47" s="1983"/>
      <c r="N47" s="1984"/>
      <c r="O47" s="1985"/>
      <c r="P47" s="1985"/>
      <c r="Q47" s="1983">
        <v>2</v>
      </c>
      <c r="R47" s="1984">
        <v>2</v>
      </c>
      <c r="S47" s="1985"/>
      <c r="T47" s="1985">
        <v>2</v>
      </c>
      <c r="U47" s="1985"/>
      <c r="V47" s="1986">
        <v>2</v>
      </c>
      <c r="W47" s="1015"/>
      <c r="X47" s="1987"/>
      <c r="Y47" s="1985">
        <v>2</v>
      </c>
      <c r="Z47" s="1983">
        <v>2</v>
      </c>
      <c r="AA47" s="1984">
        <v>2</v>
      </c>
      <c r="AB47" s="1985">
        <v>2</v>
      </c>
      <c r="AC47" s="1985">
        <v>2</v>
      </c>
      <c r="AD47" s="1983">
        <v>2</v>
      </c>
      <c r="AE47" s="1984">
        <v>2</v>
      </c>
      <c r="AF47" s="1985">
        <v>2</v>
      </c>
      <c r="AG47" s="2015">
        <v>4</v>
      </c>
      <c r="AH47" s="2016"/>
      <c r="AI47" s="1982"/>
      <c r="AJ47" s="1012"/>
      <c r="AK47" s="1010"/>
      <c r="AL47" s="1985"/>
      <c r="AM47" s="1982"/>
      <c r="AN47" s="1012"/>
      <c r="AO47" s="1010"/>
      <c r="AP47" s="1010"/>
      <c r="AQ47" s="1982"/>
      <c r="AR47" s="1012"/>
      <c r="AS47" s="1010"/>
      <c r="AT47" s="1010"/>
      <c r="AU47" s="2017"/>
      <c r="AV47" s="1010"/>
      <c r="AW47" s="1010"/>
      <c r="AX47" s="1010"/>
      <c r="AY47" s="1010"/>
      <c r="AZ47" s="1010"/>
      <c r="BA47" s="1010"/>
      <c r="BB47" s="1010"/>
      <c r="BC47" s="1010"/>
      <c r="BD47" s="1010"/>
      <c r="BE47" s="1010"/>
      <c r="BF47" s="1010"/>
      <c r="BG47" s="654">
        <f t="shared" si="4"/>
        <v>18</v>
      </c>
      <c r="BH47" s="654">
        <f t="shared" si="5"/>
        <v>20</v>
      </c>
      <c r="BI47" s="947">
        <f t="shared" si="6"/>
        <v>38</v>
      </c>
      <c r="BJ47" s="434"/>
      <c r="BK47" s="160" t="str">
        <f>IF(BI47=36, "+", "-")</f>
        <v>-</v>
      </c>
      <c r="BL47" s="11">
        <f>SUM(E47:S47)</f>
        <v>14</v>
      </c>
    </row>
    <row r="48" spans="1:64" ht="27" customHeight="1" x14ac:dyDescent="0.2">
      <c r="A48" s="1949"/>
      <c r="B48" s="1950" t="s">
        <v>340</v>
      </c>
      <c r="C48" s="1951" t="s">
        <v>341</v>
      </c>
      <c r="D48" s="430"/>
      <c r="E48" s="1631"/>
      <c r="F48" s="1628"/>
      <c r="G48" s="1628"/>
      <c r="H48" s="1952"/>
      <c r="I48" s="1630"/>
      <c r="J48" s="1627"/>
      <c r="K48" s="1628"/>
      <c r="L48" s="1953"/>
      <c r="M48" s="1954"/>
      <c r="N48" s="1955"/>
      <c r="O48" s="1953"/>
      <c r="P48" s="1953"/>
      <c r="Q48" s="1954"/>
      <c r="R48" s="1955"/>
      <c r="S48" s="1953"/>
      <c r="T48" s="1953"/>
      <c r="U48" s="1953"/>
      <c r="V48" s="1956"/>
      <c r="W48" s="2008"/>
      <c r="X48" s="1958"/>
      <c r="Y48" s="1953"/>
      <c r="Z48" s="1954"/>
      <c r="AA48" s="1955"/>
      <c r="AB48" s="1953"/>
      <c r="AC48" s="1953"/>
      <c r="AD48" s="2009"/>
      <c r="AE48" s="2010"/>
      <c r="AF48" s="2011"/>
      <c r="AG48" s="2011"/>
      <c r="AH48" s="427"/>
      <c r="AI48" s="428"/>
      <c r="AJ48" s="1075"/>
      <c r="AK48" s="427"/>
      <c r="AL48" s="2011"/>
      <c r="AM48" s="428"/>
      <c r="AN48" s="1075"/>
      <c r="AO48" s="427"/>
      <c r="AP48" s="427"/>
      <c r="AQ48" s="428"/>
      <c r="AR48" s="1075"/>
      <c r="AS48" s="427"/>
      <c r="AT48" s="427"/>
      <c r="AU48" s="1142"/>
      <c r="AV48" s="427"/>
      <c r="AW48" s="427"/>
      <c r="AX48" s="427"/>
      <c r="AY48" s="427"/>
      <c r="AZ48" s="427"/>
      <c r="BA48" s="427"/>
      <c r="BB48" s="427"/>
      <c r="BC48" s="427"/>
      <c r="BD48" s="427"/>
      <c r="BE48" s="427"/>
      <c r="BF48" s="427"/>
      <c r="BG48" s="432">
        <f t="shared" si="4"/>
        <v>0</v>
      </c>
      <c r="BH48" s="432">
        <f t="shared" si="5"/>
        <v>0</v>
      </c>
      <c r="BI48" s="433">
        <f t="shared" si="6"/>
        <v>0</v>
      </c>
      <c r="BJ48" s="434"/>
      <c r="BK48" s="160"/>
      <c r="BL48" s="11">
        <f>SUM(E48:S48)</f>
        <v>0</v>
      </c>
    </row>
    <row r="49" spans="1:63" ht="63.75" customHeight="1" x14ac:dyDescent="0.2">
      <c r="A49" s="1989" t="s">
        <v>370</v>
      </c>
      <c r="B49" s="670" t="s">
        <v>94</v>
      </c>
      <c r="C49" s="129" t="s">
        <v>343</v>
      </c>
      <c r="D49" s="164"/>
      <c r="E49" s="1961">
        <v>2</v>
      </c>
      <c r="F49" s="1962">
        <v>2</v>
      </c>
      <c r="G49" s="1962">
        <v>2</v>
      </c>
      <c r="H49" s="1962">
        <v>2</v>
      </c>
      <c r="I49" s="1964">
        <v>2</v>
      </c>
      <c r="J49" s="1965">
        <v>2</v>
      </c>
      <c r="K49" s="1962">
        <v>2</v>
      </c>
      <c r="L49" s="1968">
        <v>2</v>
      </c>
      <c r="M49" s="1966">
        <v>2</v>
      </c>
      <c r="N49" s="1967">
        <v>2</v>
      </c>
      <c r="O49" s="1968">
        <v>2</v>
      </c>
      <c r="P49" s="1968">
        <v>2</v>
      </c>
      <c r="Q49" s="1966">
        <v>2</v>
      </c>
      <c r="R49" s="1967">
        <v>2</v>
      </c>
      <c r="S49" s="1968">
        <v>2</v>
      </c>
      <c r="T49" s="1968">
        <v>2</v>
      </c>
      <c r="U49" s="1968">
        <v>2</v>
      </c>
      <c r="V49" s="1939"/>
      <c r="W49" s="141"/>
      <c r="X49" s="1969"/>
      <c r="Y49" s="1968">
        <v>4</v>
      </c>
      <c r="Z49" s="1966">
        <v>2</v>
      </c>
      <c r="AA49" s="1967">
        <v>2</v>
      </c>
      <c r="AB49" s="1968">
        <v>2</v>
      </c>
      <c r="AC49" s="1968">
        <v>2</v>
      </c>
      <c r="AD49" s="2018">
        <v>4</v>
      </c>
      <c r="AE49" s="2019">
        <v>2</v>
      </c>
      <c r="AF49" s="2020">
        <v>2</v>
      </c>
      <c r="AG49" s="2021">
        <v>2</v>
      </c>
      <c r="AH49" s="2022">
        <v>4</v>
      </c>
      <c r="AI49" s="2023"/>
      <c r="AJ49" s="692"/>
      <c r="AK49" s="2024"/>
      <c r="AL49" s="2020"/>
      <c r="AM49" s="2023"/>
      <c r="AN49" s="692"/>
      <c r="AO49" s="2024"/>
      <c r="AP49" s="2024"/>
      <c r="AQ49" s="2023"/>
      <c r="AR49" s="692"/>
      <c r="AS49" s="2024"/>
      <c r="AT49" s="1962"/>
      <c r="AU49" s="2025"/>
      <c r="AV49" s="1962"/>
      <c r="AW49" s="1962"/>
      <c r="AX49" s="1962"/>
      <c r="AY49" s="1962"/>
      <c r="AZ49" s="1962"/>
      <c r="BA49" s="1962"/>
      <c r="BB49" s="1962"/>
      <c r="BC49" s="1962"/>
      <c r="BD49" s="1962"/>
      <c r="BE49" s="1962"/>
      <c r="BF49" s="1962"/>
      <c r="BG49" s="157">
        <f t="shared" si="4"/>
        <v>34</v>
      </c>
      <c r="BH49" s="157">
        <f t="shared" si="5"/>
        <v>26</v>
      </c>
      <c r="BI49" s="924">
        <f t="shared" si="6"/>
        <v>60</v>
      </c>
      <c r="BJ49" s="434"/>
      <c r="BK49" s="160" t="str">
        <f>IF(BI49=58, "+", "-")</f>
        <v>-</v>
      </c>
    </row>
    <row r="50" spans="1:63" ht="56.25" customHeight="1" x14ac:dyDescent="0.2">
      <c r="A50" s="382" t="s">
        <v>371</v>
      </c>
      <c r="B50" s="1990" t="s">
        <v>171</v>
      </c>
      <c r="C50" s="163" t="s">
        <v>347</v>
      </c>
      <c r="D50" s="694"/>
      <c r="E50" s="1732">
        <v>4</v>
      </c>
      <c r="F50" s="1730">
        <v>4</v>
      </c>
      <c r="G50" s="1730">
        <v>4</v>
      </c>
      <c r="H50" s="1730">
        <v>4</v>
      </c>
      <c r="I50" s="1731">
        <v>6</v>
      </c>
      <c r="J50" s="1991">
        <v>4</v>
      </c>
      <c r="K50" s="1730">
        <v>4</v>
      </c>
      <c r="L50" s="1992">
        <v>4</v>
      </c>
      <c r="M50" s="1993">
        <v>6</v>
      </c>
      <c r="N50" s="1994">
        <v>4</v>
      </c>
      <c r="O50" s="1992">
        <v>2</v>
      </c>
      <c r="P50" s="1992">
        <v>2</v>
      </c>
      <c r="Q50" s="1993">
        <v>6</v>
      </c>
      <c r="R50" s="1994">
        <v>6</v>
      </c>
      <c r="S50" s="1992">
        <v>4</v>
      </c>
      <c r="T50" s="1992">
        <v>6</v>
      </c>
      <c r="U50" s="1992">
        <v>4</v>
      </c>
      <c r="V50" s="1998">
        <v>6</v>
      </c>
      <c r="W50" s="175"/>
      <c r="X50" s="1996"/>
      <c r="Y50" s="1992"/>
      <c r="Z50" s="1993"/>
      <c r="AA50" s="1994"/>
      <c r="AB50" s="1992"/>
      <c r="AC50" s="1992"/>
      <c r="AD50" s="1866"/>
      <c r="AE50" s="1812"/>
      <c r="AF50" s="1813"/>
      <c r="AG50" s="1813"/>
      <c r="AH50" s="1814"/>
      <c r="AI50" s="1867"/>
      <c r="AJ50" s="729"/>
      <c r="AK50" s="1814"/>
      <c r="AL50" s="1813"/>
      <c r="AM50" s="1867"/>
      <c r="AN50" s="729"/>
      <c r="AO50" s="1814"/>
      <c r="AP50" s="1814"/>
      <c r="AQ50" s="1867"/>
      <c r="AR50" s="729"/>
      <c r="AS50" s="1814"/>
      <c r="AT50" s="1730"/>
      <c r="AU50" s="1768"/>
      <c r="AV50" s="1730"/>
      <c r="AW50" s="1730"/>
      <c r="AX50" s="1730"/>
      <c r="AY50" s="1730"/>
      <c r="AZ50" s="1730"/>
      <c r="BA50" s="1730"/>
      <c r="BB50" s="1730"/>
      <c r="BC50" s="1730"/>
      <c r="BD50" s="1730"/>
      <c r="BE50" s="1730"/>
      <c r="BF50" s="1730"/>
      <c r="BG50" s="195">
        <f t="shared" si="4"/>
        <v>80</v>
      </c>
      <c r="BH50" s="195">
        <f t="shared" si="5"/>
        <v>0</v>
      </c>
      <c r="BI50" s="552">
        <f t="shared" si="6"/>
        <v>80</v>
      </c>
      <c r="BJ50" s="434"/>
      <c r="BK50" s="160" t="str">
        <f>IF(BI50=76, "+", "-")</f>
        <v>-</v>
      </c>
    </row>
    <row r="51" spans="1:63" ht="15.75" customHeight="1" x14ac:dyDescent="0.2">
      <c r="A51" s="249" t="s">
        <v>372</v>
      </c>
      <c r="B51" s="1810" t="s">
        <v>135</v>
      </c>
      <c r="C51" s="198" t="s">
        <v>177</v>
      </c>
      <c r="D51" s="694"/>
      <c r="E51" s="2026">
        <v>4</v>
      </c>
      <c r="F51" s="1796">
        <v>4</v>
      </c>
      <c r="G51" s="1796">
        <v>4</v>
      </c>
      <c r="H51" s="1796">
        <v>4</v>
      </c>
      <c r="I51" s="2002">
        <v>4</v>
      </c>
      <c r="J51" s="2003">
        <v>2</v>
      </c>
      <c r="K51" s="1796">
        <v>4</v>
      </c>
      <c r="L51" s="1999">
        <v>6</v>
      </c>
      <c r="M51" s="2000">
        <v>4</v>
      </c>
      <c r="N51" s="2001">
        <v>4</v>
      </c>
      <c r="O51" s="1999">
        <v>4</v>
      </c>
      <c r="P51" s="1999">
        <v>4</v>
      </c>
      <c r="Q51" s="2000">
        <v>4</v>
      </c>
      <c r="R51" s="2001">
        <v>4</v>
      </c>
      <c r="S51" s="1999">
        <v>4</v>
      </c>
      <c r="T51" s="1999">
        <v>4</v>
      </c>
      <c r="U51" s="1999">
        <v>4</v>
      </c>
      <c r="V51" s="1945">
        <v>4</v>
      </c>
      <c r="W51" s="210"/>
      <c r="X51" s="1570"/>
      <c r="Y51" s="1999">
        <v>6</v>
      </c>
      <c r="Z51" s="2000">
        <v>4</v>
      </c>
      <c r="AA51" s="2001">
        <v>4</v>
      </c>
      <c r="AB51" s="1999">
        <v>4</v>
      </c>
      <c r="AC51" s="1999">
        <v>4</v>
      </c>
      <c r="AD51" s="2027">
        <v>4</v>
      </c>
      <c r="AE51" s="1803">
        <v>4</v>
      </c>
      <c r="AF51" s="1804">
        <v>4</v>
      </c>
      <c r="AG51" s="1804">
        <v>4</v>
      </c>
      <c r="AH51" s="748">
        <v>6</v>
      </c>
      <c r="AI51" s="972"/>
      <c r="AJ51" s="719"/>
      <c r="AK51" s="971"/>
      <c r="AL51" s="970"/>
      <c r="AM51" s="972"/>
      <c r="AN51" s="719"/>
      <c r="AO51" s="971"/>
      <c r="AP51" s="971"/>
      <c r="AQ51" s="972"/>
      <c r="AR51" s="719"/>
      <c r="AS51" s="971"/>
      <c r="AT51" s="971"/>
      <c r="AU51" s="968"/>
      <c r="AV51" s="971"/>
      <c r="AW51" s="971"/>
      <c r="AX51" s="971"/>
      <c r="AY51" s="971"/>
      <c r="AZ51" s="971"/>
      <c r="BA51" s="971"/>
      <c r="BB51" s="971"/>
      <c r="BC51" s="971"/>
      <c r="BD51" s="971"/>
      <c r="BE51" s="971"/>
      <c r="BF51" s="971"/>
      <c r="BG51" s="1482">
        <f t="shared" si="4"/>
        <v>72</v>
      </c>
      <c r="BH51" s="227">
        <f t="shared" si="5"/>
        <v>44</v>
      </c>
      <c r="BI51" s="605">
        <f t="shared" si="6"/>
        <v>116</v>
      </c>
      <c r="BJ51" s="434"/>
      <c r="BK51" s="160" t="str">
        <f>IF(BI51=112, "+", "-")</f>
        <v>-</v>
      </c>
    </row>
    <row r="52" spans="1:63" ht="18.75" customHeight="1" x14ac:dyDescent="0.2">
      <c r="A52" s="457" t="s">
        <v>373</v>
      </c>
      <c r="B52" s="2028" t="s">
        <v>137</v>
      </c>
      <c r="C52" s="459" t="s">
        <v>138</v>
      </c>
      <c r="D52" s="694"/>
      <c r="E52" s="2029"/>
      <c r="F52" s="2030"/>
      <c r="G52" s="2030"/>
      <c r="H52" s="2030"/>
      <c r="I52" s="2031"/>
      <c r="J52" s="1942"/>
      <c r="K52" s="2030"/>
      <c r="L52" s="2032"/>
      <c r="M52" s="2033"/>
      <c r="N52" s="2034"/>
      <c r="O52" s="2032"/>
      <c r="P52" s="2032"/>
      <c r="Q52" s="2033"/>
      <c r="R52" s="2034"/>
      <c r="S52" s="2032"/>
      <c r="T52" s="2032"/>
      <c r="U52" s="2032"/>
      <c r="V52" s="2035"/>
      <c r="W52" s="279"/>
      <c r="X52" s="1365"/>
      <c r="Y52" s="2032"/>
      <c r="Z52" s="2033"/>
      <c r="AA52" s="2034"/>
      <c r="AB52" s="2032"/>
      <c r="AC52" s="2032"/>
      <c r="AD52" s="1208"/>
      <c r="AE52" s="1209"/>
      <c r="AF52" s="1003"/>
      <c r="AG52" s="1003"/>
      <c r="AH52" s="1187"/>
      <c r="AI52" s="1229">
        <v>30</v>
      </c>
      <c r="AJ52" s="1242">
        <v>30</v>
      </c>
      <c r="AK52" s="1243">
        <v>30</v>
      </c>
      <c r="AL52" s="1228">
        <v>30</v>
      </c>
      <c r="AM52" s="1229">
        <v>30</v>
      </c>
      <c r="AN52" s="1242">
        <v>30</v>
      </c>
      <c r="AO52" s="1243">
        <v>30</v>
      </c>
      <c r="AP52" s="1243">
        <v>30</v>
      </c>
      <c r="AQ52" s="1229">
        <v>30</v>
      </c>
      <c r="AR52" s="1242">
        <v>30</v>
      </c>
      <c r="AS52" s="1243">
        <v>30</v>
      </c>
      <c r="AT52" s="2036">
        <v>30</v>
      </c>
      <c r="AU52" s="1247"/>
      <c r="AV52" s="782"/>
      <c r="AW52" s="782"/>
      <c r="AX52" s="782"/>
      <c r="AY52" s="782"/>
      <c r="AZ52" s="782"/>
      <c r="BA52" s="782"/>
      <c r="BB52" s="782"/>
      <c r="BC52" s="782"/>
      <c r="BD52" s="782"/>
      <c r="BE52" s="782"/>
      <c r="BF52" s="782"/>
      <c r="BG52" s="1482">
        <f t="shared" si="4"/>
        <v>0</v>
      </c>
      <c r="BH52" s="227">
        <f>SUM(X52:AW52)</f>
        <v>360</v>
      </c>
      <c r="BI52" s="605">
        <f t="shared" si="6"/>
        <v>360</v>
      </c>
      <c r="BJ52" s="434"/>
      <c r="BK52" s="160" t="str">
        <f>IF(BI52=360, "+", "-")</f>
        <v>+</v>
      </c>
    </row>
    <row r="53" spans="1:63" ht="15.75" customHeight="1" x14ac:dyDescent="0.2">
      <c r="A53" s="981" t="s">
        <v>221</v>
      </c>
      <c r="B53" s="2004" t="s">
        <v>250</v>
      </c>
      <c r="C53" s="983" t="s">
        <v>52</v>
      </c>
      <c r="D53" s="2005"/>
      <c r="E53" s="1009">
        <v>2</v>
      </c>
      <c r="F53" s="1010">
        <v>2</v>
      </c>
      <c r="G53" s="1010">
        <v>2</v>
      </c>
      <c r="H53" s="1010">
        <v>4</v>
      </c>
      <c r="I53" s="1982">
        <v>2</v>
      </c>
      <c r="J53" s="1012">
        <v>2</v>
      </c>
      <c r="K53" s="1010">
        <v>2</v>
      </c>
      <c r="L53" s="1985">
        <v>4</v>
      </c>
      <c r="M53" s="1983">
        <v>2</v>
      </c>
      <c r="N53" s="1984">
        <v>2</v>
      </c>
      <c r="O53" s="1985">
        <v>2</v>
      </c>
      <c r="P53" s="1985">
        <v>2</v>
      </c>
      <c r="Q53" s="1983">
        <v>4</v>
      </c>
      <c r="R53" s="1984">
        <v>2</v>
      </c>
      <c r="S53" s="1985">
        <v>2</v>
      </c>
      <c r="T53" s="1985">
        <v>2</v>
      </c>
      <c r="U53" s="1985">
        <v>2</v>
      </c>
      <c r="V53" s="1986">
        <v>2</v>
      </c>
      <c r="W53" s="1015"/>
      <c r="X53" s="1987"/>
      <c r="Y53" s="1985">
        <v>4</v>
      </c>
      <c r="Z53" s="1983">
        <v>4</v>
      </c>
      <c r="AA53" s="1984">
        <v>4</v>
      </c>
      <c r="AB53" s="1985">
        <v>4</v>
      </c>
      <c r="AC53" s="1985">
        <v>4</v>
      </c>
      <c r="AD53" s="1013">
        <v>4</v>
      </c>
      <c r="AE53" s="1014">
        <v>4</v>
      </c>
      <c r="AF53" s="988">
        <v>4</v>
      </c>
      <c r="AG53" s="988">
        <v>4</v>
      </c>
      <c r="AH53" s="2037">
        <v>4</v>
      </c>
      <c r="AI53" s="990"/>
      <c r="AJ53" s="991"/>
      <c r="AK53" s="989"/>
      <c r="AL53" s="988"/>
      <c r="AM53" s="990"/>
      <c r="AN53" s="991"/>
      <c r="AO53" s="989"/>
      <c r="AP53" s="989"/>
      <c r="AQ53" s="990"/>
      <c r="AR53" s="991"/>
      <c r="AS53" s="989"/>
      <c r="AT53" s="989"/>
      <c r="AU53" s="992"/>
      <c r="AV53" s="989"/>
      <c r="AW53" s="989"/>
      <c r="AX53" s="989"/>
      <c r="AY53" s="989"/>
      <c r="AZ53" s="989"/>
      <c r="BA53" s="989"/>
      <c r="BB53" s="989"/>
      <c r="BC53" s="989"/>
      <c r="BD53" s="989"/>
      <c r="BE53" s="989"/>
      <c r="BF53" s="989"/>
      <c r="BG53" s="654">
        <f t="shared" si="4"/>
        <v>42</v>
      </c>
      <c r="BH53" s="654">
        <f>SUM(X53:AV53)</f>
        <v>40</v>
      </c>
      <c r="BI53" s="654">
        <f t="shared" si="6"/>
        <v>82</v>
      </c>
      <c r="BJ53" s="434"/>
      <c r="BK53" s="160" t="str">
        <f>IF(BI53=80, "+", "-")</f>
        <v>-</v>
      </c>
    </row>
    <row r="54" spans="1:63" s="16" customFormat="1" ht="32.25" customHeight="1" x14ac:dyDescent="0.25">
      <c r="A54" s="1019"/>
      <c r="B54" s="2218" t="s">
        <v>114</v>
      </c>
      <c r="C54" s="2219"/>
      <c r="D54" s="2220"/>
      <c r="E54" s="618">
        <f t="shared" ref="E54:AV54" si="7">SUM(E36:E53)</f>
        <v>30</v>
      </c>
      <c r="F54" s="619">
        <f t="shared" si="7"/>
        <v>30</v>
      </c>
      <c r="G54" s="619">
        <f t="shared" si="7"/>
        <v>30</v>
      </c>
      <c r="H54" s="619">
        <f t="shared" si="7"/>
        <v>30</v>
      </c>
      <c r="I54" s="620">
        <f t="shared" si="7"/>
        <v>30</v>
      </c>
      <c r="J54" s="621">
        <f t="shared" si="7"/>
        <v>30</v>
      </c>
      <c r="K54" s="619">
        <f t="shared" si="7"/>
        <v>30</v>
      </c>
      <c r="L54" s="619">
        <f t="shared" si="7"/>
        <v>30</v>
      </c>
      <c r="M54" s="620">
        <f t="shared" si="7"/>
        <v>30</v>
      </c>
      <c r="N54" s="621">
        <f t="shared" si="7"/>
        <v>30</v>
      </c>
      <c r="O54" s="619">
        <f t="shared" si="7"/>
        <v>30</v>
      </c>
      <c r="P54" s="619">
        <f t="shared" si="7"/>
        <v>30</v>
      </c>
      <c r="Q54" s="620">
        <f t="shared" si="7"/>
        <v>30</v>
      </c>
      <c r="R54" s="621">
        <f t="shared" si="7"/>
        <v>30</v>
      </c>
      <c r="S54" s="619">
        <f t="shared" si="7"/>
        <v>30</v>
      </c>
      <c r="T54" s="619">
        <f t="shared" si="7"/>
        <v>30</v>
      </c>
      <c r="U54" s="619">
        <f t="shared" si="7"/>
        <v>30</v>
      </c>
      <c r="V54" s="623">
        <f t="shared" si="7"/>
        <v>26</v>
      </c>
      <c r="W54" s="624">
        <f t="shared" si="7"/>
        <v>0</v>
      </c>
      <c r="X54" s="619">
        <f t="shared" si="7"/>
        <v>0</v>
      </c>
      <c r="Y54" s="622">
        <f t="shared" si="7"/>
        <v>30</v>
      </c>
      <c r="Z54" s="620">
        <f t="shared" si="7"/>
        <v>30</v>
      </c>
      <c r="AA54" s="621">
        <f t="shared" si="7"/>
        <v>30</v>
      </c>
      <c r="AB54" s="619">
        <f t="shared" si="7"/>
        <v>30</v>
      </c>
      <c r="AC54" s="622">
        <f t="shared" si="7"/>
        <v>30</v>
      </c>
      <c r="AD54" s="620">
        <f t="shared" si="7"/>
        <v>30</v>
      </c>
      <c r="AE54" s="621">
        <f t="shared" si="7"/>
        <v>30</v>
      </c>
      <c r="AF54" s="619">
        <f t="shared" si="7"/>
        <v>30</v>
      </c>
      <c r="AG54" s="619">
        <f t="shared" si="7"/>
        <v>30</v>
      </c>
      <c r="AH54" s="622">
        <f t="shared" si="7"/>
        <v>30</v>
      </c>
      <c r="AI54" s="620">
        <f t="shared" si="7"/>
        <v>30</v>
      </c>
      <c r="AJ54" s="621">
        <f t="shared" si="7"/>
        <v>30</v>
      </c>
      <c r="AK54" s="619">
        <f t="shared" si="7"/>
        <v>30</v>
      </c>
      <c r="AL54" s="622">
        <f t="shared" si="7"/>
        <v>30</v>
      </c>
      <c r="AM54" s="620">
        <f t="shared" si="7"/>
        <v>30</v>
      </c>
      <c r="AN54" s="621">
        <f t="shared" si="7"/>
        <v>30</v>
      </c>
      <c r="AO54" s="619">
        <f t="shared" si="7"/>
        <v>30</v>
      </c>
      <c r="AP54" s="622">
        <f t="shared" si="7"/>
        <v>30</v>
      </c>
      <c r="AQ54" s="620">
        <f t="shared" si="7"/>
        <v>30</v>
      </c>
      <c r="AR54" s="621">
        <f t="shared" si="7"/>
        <v>30</v>
      </c>
      <c r="AS54" s="619">
        <f t="shared" si="7"/>
        <v>30</v>
      </c>
      <c r="AT54" s="619">
        <f t="shared" si="7"/>
        <v>30</v>
      </c>
      <c r="AU54" s="1281">
        <f t="shared" si="7"/>
        <v>0</v>
      </c>
      <c r="AV54" s="625">
        <f t="shared" si="7"/>
        <v>0</v>
      </c>
      <c r="AW54" s="625"/>
      <c r="AX54" s="619"/>
      <c r="AY54" s="619"/>
      <c r="AZ54" s="619"/>
      <c r="BA54" s="620"/>
      <c r="BB54" s="618"/>
      <c r="BC54" s="619"/>
      <c r="BD54" s="619"/>
      <c r="BE54" s="619"/>
      <c r="BF54" s="620"/>
      <c r="BG54" s="627">
        <f>SUM(BG36:BG53)</f>
        <v>536</v>
      </c>
      <c r="BH54" s="627">
        <f>SUM(BH36:BH53)</f>
        <v>660</v>
      </c>
      <c r="BI54" s="628">
        <f>SUM(BI36:BI53)</f>
        <v>1196</v>
      </c>
      <c r="BJ54" s="628">
        <f>SUM(Y54:AY54)</f>
        <v>660</v>
      </c>
      <c r="BK54" s="160" t="str">
        <f>IF(BI54=1170, "+", "-")</f>
        <v>-</v>
      </c>
    </row>
    <row r="55" spans="1:63" s="16" customFormat="1" ht="32.25" customHeight="1" x14ac:dyDescent="0.25">
      <c r="A55" s="1388"/>
      <c r="B55" s="814"/>
      <c r="C55" s="814"/>
      <c r="D55" s="814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815"/>
      <c r="BH55" s="815"/>
      <c r="BI55" s="815"/>
      <c r="BJ55" s="815"/>
      <c r="BK55" s="160"/>
    </row>
    <row r="56" spans="1:63" s="18" customFormat="1" ht="21.75" customHeight="1" x14ac:dyDescent="0.25">
      <c r="A56" s="2224" t="s">
        <v>174</v>
      </c>
      <c r="B56" s="2224"/>
      <c r="C56" s="2224"/>
      <c r="D56" s="1022"/>
      <c r="E56" s="1024"/>
      <c r="F56" s="27" t="s">
        <v>176</v>
      </c>
      <c r="L56" s="2038"/>
      <c r="M56" s="2039"/>
      <c r="N56" s="2038"/>
      <c r="O56" s="2038"/>
      <c r="P56" s="2038"/>
      <c r="Q56" s="2038"/>
      <c r="R56" s="631"/>
      <c r="S56" s="2040"/>
      <c r="T56" s="1025"/>
      <c r="U56" s="27" t="s">
        <v>177</v>
      </c>
      <c r="Z56" s="19"/>
      <c r="AB56" s="1026"/>
      <c r="AC56" s="27" t="s">
        <v>374</v>
      </c>
      <c r="AD56" s="27"/>
      <c r="AI56" s="27"/>
    </row>
    <row r="57" spans="1:63" ht="23.25" customHeight="1" x14ac:dyDescent="0.2">
      <c r="E57" s="1029"/>
      <c r="F57" s="27" t="s">
        <v>181</v>
      </c>
      <c r="L57" s="2038"/>
      <c r="M57" s="2039"/>
      <c r="N57" s="2041"/>
      <c r="O57" s="2041"/>
      <c r="P57" s="2041"/>
      <c r="Q57" s="2041"/>
      <c r="R57" s="2041"/>
      <c r="S57" s="2042"/>
      <c r="T57" s="1030"/>
      <c r="U57" s="27" t="s">
        <v>138</v>
      </c>
      <c r="AB57" s="1031"/>
      <c r="AC57" s="27" t="s">
        <v>182</v>
      </c>
    </row>
    <row r="58" spans="1:63" s="18" customFormat="1" ht="19.5" customHeight="1" x14ac:dyDescent="0.25">
      <c r="B58" s="23"/>
      <c r="C58" s="13"/>
      <c r="BI58" s="27"/>
    </row>
    <row r="59" spans="1:63" x14ac:dyDescent="0.2">
      <c r="AL59" s="18"/>
      <c r="AM59" s="18"/>
    </row>
  </sheetData>
  <mergeCells count="44">
    <mergeCell ref="AN30:AQ30"/>
    <mergeCell ref="AR30:AV30"/>
    <mergeCell ref="BJ30:BJ34"/>
    <mergeCell ref="BI30:BI34"/>
    <mergeCell ref="BH30:BH34"/>
    <mergeCell ref="BG30:BG34"/>
    <mergeCell ref="BB30:BF30"/>
    <mergeCell ref="B3:B7"/>
    <mergeCell ref="A3:A7"/>
    <mergeCell ref="D3:D7"/>
    <mergeCell ref="R3:V3"/>
    <mergeCell ref="W3:Z3"/>
    <mergeCell ref="BH3:BH7"/>
    <mergeCell ref="BI3:BI7"/>
    <mergeCell ref="BJ3:BJ7"/>
    <mergeCell ref="C2:O2"/>
    <mergeCell ref="E3:I3"/>
    <mergeCell ref="J3:M3"/>
    <mergeCell ref="N3:Q3"/>
    <mergeCell ref="C3:C7"/>
    <mergeCell ref="AM1:AQ1"/>
    <mergeCell ref="AN3:AQ3"/>
    <mergeCell ref="AR3:AV3"/>
    <mergeCell ref="BB3:BF3"/>
    <mergeCell ref="BG3:BG7"/>
    <mergeCell ref="R30:V30"/>
    <mergeCell ref="W30:Z30"/>
    <mergeCell ref="AA3:AD3"/>
    <mergeCell ref="AE3:AI3"/>
    <mergeCell ref="AJ3:AM3"/>
    <mergeCell ref="AA30:AD30"/>
    <mergeCell ref="AE30:AI30"/>
    <mergeCell ref="AJ30:AM30"/>
    <mergeCell ref="A56:C56"/>
    <mergeCell ref="B54:D54"/>
    <mergeCell ref="A30:A34"/>
    <mergeCell ref="B30:B34"/>
    <mergeCell ref="B27:D27"/>
    <mergeCell ref="C29:O29"/>
    <mergeCell ref="E30:I30"/>
    <mergeCell ref="J30:M30"/>
    <mergeCell ref="N30:Q30"/>
    <mergeCell ref="C30:C34"/>
    <mergeCell ref="D30:D34"/>
  </mergeCells>
  <pageMargins left="0.51181101799011197" right="0.118110232055187" top="0.35433068871498102" bottom="0.35433068871498102" header="0.31496062874794001" footer="0.31496062874794001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9"/>
  <sheetViews>
    <sheetView showZeros="0" workbookViewId="0">
      <pane xSplit="4" ySplit="6" topLeftCell="E7" activePane="bottomRight" state="frozen"/>
      <selection pane="topRight"/>
      <selection pane="bottomLeft"/>
      <selection pane="bottomRight" activeCell="E7" sqref="E7"/>
    </sheetView>
  </sheetViews>
  <sheetFormatPr defaultColWidth="9.140625" defaultRowHeight="12.75" x14ac:dyDescent="0.2"/>
  <cols>
    <col min="1" max="1" width="8.7109375" style="11" customWidth="1"/>
    <col min="2" max="2" width="10.42578125" style="12" customWidth="1"/>
    <col min="3" max="3" width="24.7109375" style="13" customWidth="1"/>
    <col min="4" max="4" width="9.140625" style="11" hidden="1" customWidth="1"/>
    <col min="5" max="46" width="5" style="11" customWidth="1"/>
    <col min="47" max="47" width="4.85546875" style="11" customWidth="1"/>
    <col min="48" max="51" width="5" style="11" hidden="1" customWidth="1"/>
    <col min="52" max="52" width="5.7109375" style="11" hidden="1" customWidth="1"/>
    <col min="53" max="53" width="4.5703125" style="11" hidden="1" customWidth="1"/>
    <col min="54" max="54" width="5.140625" style="11" hidden="1" customWidth="1"/>
    <col min="55" max="55" width="5.7109375" style="11" hidden="1" customWidth="1"/>
    <col min="56" max="56" width="4.5703125" style="11" hidden="1" customWidth="1"/>
    <col min="57" max="58" width="5" style="11" customWidth="1"/>
    <col min="59" max="59" width="12.140625" style="14" bestFit="1" customWidth="1"/>
    <col min="60" max="60" width="8.85546875" style="11" hidden="1" customWidth="1"/>
    <col min="61" max="63" width="9.140625" style="11" hidden="1" bestFit="1" customWidth="1"/>
    <col min="64" max="64" width="9.140625" style="11" bestFit="1" customWidth="1"/>
    <col min="65" max="16384" width="9.140625" style="11"/>
  </cols>
  <sheetData>
    <row r="1" spans="1:61" s="16" customFormat="1" ht="24" customHeight="1" x14ac:dyDescent="0.25">
      <c r="A1" s="17"/>
      <c r="B1" s="17" t="s">
        <v>10</v>
      </c>
      <c r="C1" s="13"/>
      <c r="D1" s="18"/>
      <c r="E1" s="18"/>
      <c r="F1" s="18"/>
      <c r="P1" s="19"/>
      <c r="Q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20"/>
      <c r="AL1" s="20"/>
      <c r="AM1" s="2192"/>
      <c r="AN1" s="2192"/>
      <c r="AO1" s="2192"/>
      <c r="AP1" s="2192"/>
      <c r="AQ1" s="2192"/>
      <c r="AR1" s="21"/>
      <c r="AS1" s="21"/>
      <c r="AT1" s="21"/>
      <c r="AU1" s="5" t="s">
        <v>5</v>
      </c>
      <c r="AW1" s="22"/>
      <c r="AX1" s="22"/>
      <c r="AY1" s="19"/>
      <c r="AZ1" s="19"/>
      <c r="BA1" s="19"/>
      <c r="BB1" s="22"/>
      <c r="BC1" s="22"/>
      <c r="BD1" s="19"/>
      <c r="BE1" s="19"/>
      <c r="BF1" s="19"/>
      <c r="BG1" s="19"/>
    </row>
    <row r="2" spans="1:61" ht="18.75" customHeight="1" x14ac:dyDescent="0.2">
      <c r="B2" s="25">
        <v>18511</v>
      </c>
      <c r="C2" s="2196" t="s">
        <v>375</v>
      </c>
      <c r="D2" s="2197"/>
      <c r="E2" s="2197"/>
      <c r="F2" s="2197"/>
      <c r="G2" s="2197"/>
      <c r="H2" s="2197"/>
      <c r="I2" s="2197"/>
      <c r="J2" s="2197"/>
      <c r="K2" s="2197"/>
      <c r="L2" s="2197"/>
      <c r="M2" s="2197"/>
      <c r="N2" s="2197"/>
      <c r="O2" s="2198"/>
      <c r="P2" s="19"/>
      <c r="Q2" s="26" t="s">
        <v>13</v>
      </c>
      <c r="R2" s="19"/>
      <c r="T2" s="27" t="s">
        <v>376</v>
      </c>
      <c r="U2" s="27"/>
      <c r="AK2" s="28"/>
      <c r="AM2" s="28"/>
      <c r="AN2" s="20"/>
      <c r="AO2" s="20"/>
      <c r="AP2" s="20"/>
      <c r="AQ2" s="20"/>
      <c r="AR2" s="21"/>
      <c r="AS2" s="21"/>
      <c r="AT2" s="21"/>
      <c r="AU2" s="20"/>
      <c r="AV2" s="5"/>
      <c r="AW2" s="18"/>
      <c r="AX2" s="18"/>
      <c r="AY2" s="19"/>
      <c r="AZ2" s="19"/>
      <c r="BA2" s="19"/>
      <c r="BB2" s="18"/>
      <c r="BC2" s="18"/>
      <c r="BD2" s="19"/>
      <c r="BE2" s="19"/>
      <c r="BF2" s="19"/>
      <c r="BG2" s="19"/>
    </row>
    <row r="3" spans="1:61" ht="18.75" x14ac:dyDescent="0.2">
      <c r="A3" s="2180" t="s">
        <v>15</v>
      </c>
      <c r="B3" s="2186" t="s">
        <v>16</v>
      </c>
      <c r="C3" s="2183" t="s">
        <v>17</v>
      </c>
      <c r="D3" s="2189" t="s">
        <v>18</v>
      </c>
      <c r="E3" s="2201" t="s">
        <v>19</v>
      </c>
      <c r="F3" s="2194"/>
      <c r="G3" s="2194"/>
      <c r="H3" s="2194"/>
      <c r="I3" s="2195"/>
      <c r="J3" s="2193" t="s">
        <v>20</v>
      </c>
      <c r="K3" s="2194"/>
      <c r="L3" s="2194"/>
      <c r="M3" s="2195"/>
      <c r="N3" s="2199" t="s">
        <v>21</v>
      </c>
      <c r="O3" s="2194"/>
      <c r="P3" s="2194"/>
      <c r="Q3" s="2200"/>
      <c r="R3" s="2199" t="s">
        <v>22</v>
      </c>
      <c r="S3" s="2194"/>
      <c r="T3" s="2194"/>
      <c r="U3" s="2194"/>
      <c r="V3" s="2200"/>
      <c r="W3" s="2193" t="s">
        <v>23</v>
      </c>
      <c r="X3" s="2194"/>
      <c r="Y3" s="2194"/>
      <c r="Z3" s="2195"/>
      <c r="AA3" s="2193" t="s">
        <v>24</v>
      </c>
      <c r="AB3" s="2194"/>
      <c r="AC3" s="2194"/>
      <c r="AD3" s="2195"/>
      <c r="AE3" s="2193" t="s">
        <v>25</v>
      </c>
      <c r="AF3" s="2194"/>
      <c r="AG3" s="2194"/>
      <c r="AH3" s="2194"/>
      <c r="AI3" s="2195"/>
      <c r="AJ3" s="2193" t="s">
        <v>26</v>
      </c>
      <c r="AK3" s="2194"/>
      <c r="AL3" s="2194"/>
      <c r="AM3" s="2195"/>
      <c r="AN3" s="2199" t="s">
        <v>27</v>
      </c>
      <c r="AO3" s="2194"/>
      <c r="AP3" s="2194"/>
      <c r="AQ3" s="2200"/>
      <c r="AR3" s="2213" t="s">
        <v>28</v>
      </c>
      <c r="AS3" s="2194"/>
      <c r="AT3" s="2194"/>
      <c r="AU3" s="2194"/>
      <c r="AV3" s="2214"/>
      <c r="AW3" s="29"/>
      <c r="AX3" s="29"/>
      <c r="AY3" s="29"/>
      <c r="AZ3" s="2202" t="s">
        <v>29</v>
      </c>
      <c r="BA3" s="2203"/>
      <c r="BB3" s="2203"/>
      <c r="BC3" s="2203"/>
      <c r="BD3" s="2204"/>
      <c r="BE3" s="2208" t="s">
        <v>30</v>
      </c>
      <c r="BF3" s="2208" t="s">
        <v>31</v>
      </c>
      <c r="BG3" s="2210" t="s">
        <v>32</v>
      </c>
      <c r="BH3" s="2215" t="s">
        <v>33</v>
      </c>
    </row>
    <row r="4" spans="1:61" ht="13.5" customHeight="1" x14ac:dyDescent="0.2">
      <c r="A4" s="2181"/>
      <c r="B4" s="2187"/>
      <c r="C4" s="2184"/>
      <c r="D4" s="2190"/>
      <c r="E4" s="31">
        <v>2</v>
      </c>
      <c r="F4" s="31">
        <v>9</v>
      </c>
      <c r="G4" s="32">
        <v>16</v>
      </c>
      <c r="H4" s="33">
        <v>23</v>
      </c>
      <c r="I4" s="34">
        <v>30</v>
      </c>
      <c r="J4" s="35">
        <v>7</v>
      </c>
      <c r="K4" s="32">
        <v>14</v>
      </c>
      <c r="L4" s="32">
        <v>21</v>
      </c>
      <c r="M4" s="34">
        <v>28</v>
      </c>
      <c r="N4" s="36">
        <v>4</v>
      </c>
      <c r="O4" s="37">
        <v>11</v>
      </c>
      <c r="P4" s="32">
        <v>18</v>
      </c>
      <c r="Q4" s="32">
        <v>25</v>
      </c>
      <c r="R4" s="38">
        <v>2</v>
      </c>
      <c r="S4" s="31">
        <v>9</v>
      </c>
      <c r="T4" s="31">
        <v>16</v>
      </c>
      <c r="U4" s="32">
        <v>23</v>
      </c>
      <c r="V4" s="39">
        <v>30</v>
      </c>
      <c r="W4" s="40">
        <v>6</v>
      </c>
      <c r="X4" s="41">
        <v>13</v>
      </c>
      <c r="Y4" s="32">
        <v>20</v>
      </c>
      <c r="Z4" s="34">
        <v>27</v>
      </c>
      <c r="AA4" s="31">
        <v>3</v>
      </c>
      <c r="AB4" s="32">
        <v>10</v>
      </c>
      <c r="AC4" s="32">
        <v>17</v>
      </c>
      <c r="AD4" s="42">
        <v>24</v>
      </c>
      <c r="AE4" s="43">
        <v>3</v>
      </c>
      <c r="AF4" s="44">
        <v>10</v>
      </c>
      <c r="AG4" s="45">
        <v>17</v>
      </c>
      <c r="AH4" s="46">
        <v>24</v>
      </c>
      <c r="AI4" s="46">
        <v>31</v>
      </c>
      <c r="AJ4" s="35">
        <v>7</v>
      </c>
      <c r="AK4" s="32">
        <v>14</v>
      </c>
      <c r="AL4" s="32">
        <v>21</v>
      </c>
      <c r="AM4" s="47">
        <v>28</v>
      </c>
      <c r="AN4" s="36">
        <v>5</v>
      </c>
      <c r="AO4" s="37">
        <v>12</v>
      </c>
      <c r="AP4" s="37">
        <v>19</v>
      </c>
      <c r="AQ4" s="37">
        <v>26</v>
      </c>
      <c r="AR4" s="48">
        <v>2</v>
      </c>
      <c r="AS4" s="49">
        <v>9</v>
      </c>
      <c r="AT4" s="50">
        <v>16</v>
      </c>
      <c r="AU4" s="32">
        <v>23</v>
      </c>
      <c r="AV4" s="45">
        <v>30</v>
      </c>
      <c r="AW4" s="1932">
        <v>24</v>
      </c>
      <c r="AX4" s="52">
        <v>15</v>
      </c>
      <c r="AY4" s="53">
        <v>22</v>
      </c>
      <c r="AZ4" s="55">
        <v>30</v>
      </c>
      <c r="BA4" s="52">
        <v>6</v>
      </c>
      <c r="BB4" s="52">
        <v>13</v>
      </c>
      <c r="BC4" s="52">
        <v>20</v>
      </c>
      <c r="BD4" s="56">
        <v>27</v>
      </c>
      <c r="BE4" s="2206"/>
      <c r="BF4" s="2206"/>
      <c r="BG4" s="2211"/>
      <c r="BH4" s="2216"/>
    </row>
    <row r="5" spans="1:61" ht="15" customHeight="1" x14ac:dyDescent="0.2">
      <c r="A5" s="2181"/>
      <c r="B5" s="2187"/>
      <c r="C5" s="2184"/>
      <c r="D5" s="2190"/>
      <c r="E5" s="57">
        <v>7</v>
      </c>
      <c r="F5" s="57">
        <v>14</v>
      </c>
      <c r="G5" s="58">
        <v>21</v>
      </c>
      <c r="H5" s="59">
        <v>28</v>
      </c>
      <c r="I5" s="60">
        <v>5</v>
      </c>
      <c r="J5" s="61">
        <v>12</v>
      </c>
      <c r="K5" s="58">
        <v>19</v>
      </c>
      <c r="L5" s="58">
        <v>26</v>
      </c>
      <c r="M5" s="60">
        <v>2</v>
      </c>
      <c r="N5" s="62">
        <v>9</v>
      </c>
      <c r="O5" s="63">
        <v>16</v>
      </c>
      <c r="P5" s="58">
        <v>23</v>
      </c>
      <c r="Q5" s="58">
        <v>30</v>
      </c>
      <c r="R5" s="64">
        <v>7</v>
      </c>
      <c r="S5" s="57">
        <v>14</v>
      </c>
      <c r="T5" s="57">
        <v>21</v>
      </c>
      <c r="U5" s="58">
        <v>28</v>
      </c>
      <c r="V5" s="65">
        <v>4</v>
      </c>
      <c r="W5" s="66">
        <v>11</v>
      </c>
      <c r="X5" s="67">
        <v>18</v>
      </c>
      <c r="Y5" s="58">
        <v>25</v>
      </c>
      <c r="Z5" s="60">
        <v>1</v>
      </c>
      <c r="AA5" s="57">
        <v>8</v>
      </c>
      <c r="AB5" s="58">
        <v>15</v>
      </c>
      <c r="AC5" s="58">
        <v>22</v>
      </c>
      <c r="AD5" s="68">
        <v>1</v>
      </c>
      <c r="AE5" s="69">
        <v>8</v>
      </c>
      <c r="AF5" s="70">
        <v>15</v>
      </c>
      <c r="AG5" s="57">
        <v>22</v>
      </c>
      <c r="AH5" s="71">
        <v>29</v>
      </c>
      <c r="AI5" s="71">
        <v>5</v>
      </c>
      <c r="AJ5" s="61">
        <v>12</v>
      </c>
      <c r="AK5" s="58">
        <v>19</v>
      </c>
      <c r="AL5" s="58">
        <v>26</v>
      </c>
      <c r="AM5" s="72">
        <v>3</v>
      </c>
      <c r="AN5" s="73">
        <v>10</v>
      </c>
      <c r="AO5" s="63">
        <v>17</v>
      </c>
      <c r="AP5" s="63">
        <v>24</v>
      </c>
      <c r="AQ5" s="63">
        <v>31</v>
      </c>
      <c r="AR5" s="74">
        <v>7</v>
      </c>
      <c r="AS5" s="75">
        <v>14</v>
      </c>
      <c r="AT5" s="70">
        <v>21</v>
      </c>
      <c r="AU5" s="58">
        <v>28</v>
      </c>
      <c r="AV5" s="57"/>
      <c r="AW5" s="58">
        <v>29</v>
      </c>
      <c r="AX5" s="77">
        <v>20</v>
      </c>
      <c r="AY5" s="78">
        <v>27</v>
      </c>
      <c r="AZ5" s="80">
        <v>4</v>
      </c>
      <c r="BA5" s="77">
        <v>11</v>
      </c>
      <c r="BB5" s="77">
        <v>18</v>
      </c>
      <c r="BC5" s="77">
        <v>25</v>
      </c>
      <c r="BD5" s="81">
        <v>31</v>
      </c>
      <c r="BE5" s="2206"/>
      <c r="BF5" s="2206"/>
      <c r="BG5" s="2211"/>
      <c r="BH5" s="2216"/>
    </row>
    <row r="6" spans="1:61" ht="15" customHeight="1" x14ac:dyDescent="0.2">
      <c r="A6" s="2181"/>
      <c r="B6" s="2187"/>
      <c r="C6" s="2184"/>
      <c r="D6" s="2190"/>
      <c r="E6" s="83" t="s">
        <v>34</v>
      </c>
      <c r="F6" s="84"/>
      <c r="G6" s="84"/>
      <c r="H6" s="85"/>
      <c r="I6" s="86"/>
      <c r="J6" s="87"/>
      <c r="K6" s="83"/>
      <c r="L6" s="84"/>
      <c r="M6" s="85"/>
      <c r="N6" s="88"/>
      <c r="O6" s="84"/>
      <c r="P6" s="84"/>
      <c r="Q6" s="86"/>
      <c r="R6" s="89"/>
      <c r="S6" s="84"/>
      <c r="T6" s="84"/>
      <c r="U6" s="85"/>
      <c r="V6" s="635"/>
      <c r="W6" s="91"/>
      <c r="X6" s="92"/>
      <c r="Y6" s="93"/>
      <c r="Z6" s="94"/>
      <c r="AA6" s="95"/>
      <c r="AB6" s="84"/>
      <c r="AC6" s="84"/>
      <c r="AD6" s="86"/>
      <c r="AE6" s="88"/>
      <c r="AF6" s="84"/>
      <c r="AG6" s="84"/>
      <c r="AH6" s="85"/>
      <c r="AI6" s="86"/>
      <c r="AJ6" s="88"/>
      <c r="AK6" s="84"/>
      <c r="AL6" s="84"/>
      <c r="AM6" s="86"/>
      <c r="AN6" s="88"/>
      <c r="AO6" s="84"/>
      <c r="AP6" s="84"/>
      <c r="AQ6" s="84"/>
      <c r="AR6" s="88"/>
      <c r="AS6" s="84"/>
      <c r="AT6" s="84"/>
      <c r="AU6" s="84"/>
      <c r="AV6" s="89"/>
      <c r="AW6" s="84"/>
      <c r="AX6" s="84"/>
      <c r="AY6" s="84"/>
      <c r="AZ6" s="83"/>
      <c r="BA6" s="96"/>
      <c r="BB6" s="96"/>
      <c r="BC6" s="96"/>
      <c r="BD6" s="97"/>
      <c r="BE6" s="2206"/>
      <c r="BF6" s="2206"/>
      <c r="BG6" s="2211"/>
      <c r="BH6" s="2216"/>
    </row>
    <row r="7" spans="1:61" s="82" customFormat="1" ht="19.5" customHeight="1" x14ac:dyDescent="0.25">
      <c r="A7" s="2182"/>
      <c r="B7" s="2188"/>
      <c r="C7" s="2185"/>
      <c r="D7" s="2191"/>
      <c r="E7" s="98">
        <v>1</v>
      </c>
      <c r="F7" s="98">
        <v>2</v>
      </c>
      <c r="G7" s="98">
        <v>3</v>
      </c>
      <c r="H7" s="98">
        <v>4</v>
      </c>
      <c r="I7" s="99">
        <v>5</v>
      </c>
      <c r="J7" s="100">
        <v>6</v>
      </c>
      <c r="K7" s="98">
        <v>7</v>
      </c>
      <c r="L7" s="98">
        <v>8</v>
      </c>
      <c r="M7" s="99">
        <v>9</v>
      </c>
      <c r="N7" s="100">
        <v>10</v>
      </c>
      <c r="O7" s="98">
        <v>11</v>
      </c>
      <c r="P7" s="98">
        <v>12</v>
      </c>
      <c r="Q7" s="99">
        <v>13</v>
      </c>
      <c r="R7" s="100">
        <v>14</v>
      </c>
      <c r="S7" s="98">
        <v>15</v>
      </c>
      <c r="T7" s="98">
        <v>16</v>
      </c>
      <c r="U7" s="98">
        <v>17</v>
      </c>
      <c r="V7" s="101">
        <v>18</v>
      </c>
      <c r="W7" s="102">
        <v>19</v>
      </c>
      <c r="X7" s="103">
        <v>20</v>
      </c>
      <c r="Y7" s="98">
        <v>21</v>
      </c>
      <c r="Z7" s="99">
        <v>22</v>
      </c>
      <c r="AA7" s="100">
        <v>23</v>
      </c>
      <c r="AB7" s="98">
        <v>24</v>
      </c>
      <c r="AC7" s="98">
        <v>25</v>
      </c>
      <c r="AD7" s="99">
        <v>26</v>
      </c>
      <c r="AE7" s="100">
        <v>27</v>
      </c>
      <c r="AF7" s="98">
        <v>28</v>
      </c>
      <c r="AG7" s="98">
        <v>29</v>
      </c>
      <c r="AH7" s="98">
        <v>30</v>
      </c>
      <c r="AI7" s="99">
        <v>31</v>
      </c>
      <c r="AJ7" s="100">
        <v>32</v>
      </c>
      <c r="AK7" s="98">
        <v>33</v>
      </c>
      <c r="AL7" s="98">
        <v>34</v>
      </c>
      <c r="AM7" s="99">
        <v>35</v>
      </c>
      <c r="AN7" s="100">
        <v>36</v>
      </c>
      <c r="AO7" s="98">
        <v>37</v>
      </c>
      <c r="AP7" s="98">
        <v>38</v>
      </c>
      <c r="AQ7" s="99">
        <v>39</v>
      </c>
      <c r="AR7" s="100">
        <v>40</v>
      </c>
      <c r="AS7" s="98">
        <v>41</v>
      </c>
      <c r="AT7" s="98">
        <v>42</v>
      </c>
      <c r="AU7" s="98">
        <v>43</v>
      </c>
      <c r="AV7" s="98">
        <v>44</v>
      </c>
      <c r="AW7" s="98">
        <v>45</v>
      </c>
      <c r="AX7" s="98">
        <v>46</v>
      </c>
      <c r="AY7" s="98">
        <v>47</v>
      </c>
      <c r="AZ7" s="104">
        <v>49</v>
      </c>
      <c r="BA7" s="98">
        <v>50</v>
      </c>
      <c r="BB7" s="98">
        <v>51</v>
      </c>
      <c r="BC7" s="98">
        <v>52</v>
      </c>
      <c r="BD7" s="105">
        <v>53</v>
      </c>
      <c r="BE7" s="2209"/>
      <c r="BF7" s="2209"/>
      <c r="BG7" s="2212"/>
      <c r="BH7" s="2217"/>
    </row>
    <row r="8" spans="1:61" s="82" customFormat="1" ht="30" customHeight="1" x14ac:dyDescent="0.25">
      <c r="A8" s="106"/>
      <c r="B8" s="107" t="s">
        <v>154</v>
      </c>
      <c r="C8" s="108" t="s">
        <v>317</v>
      </c>
      <c r="D8" s="109"/>
      <c r="E8" s="110"/>
      <c r="F8" s="111"/>
      <c r="G8" s="111"/>
      <c r="H8" s="112"/>
      <c r="I8" s="113"/>
      <c r="J8" s="114"/>
      <c r="K8" s="111"/>
      <c r="L8" s="111"/>
      <c r="M8" s="113"/>
      <c r="N8" s="114"/>
      <c r="O8" s="111"/>
      <c r="P8" s="111"/>
      <c r="Q8" s="113"/>
      <c r="R8" s="114"/>
      <c r="S8" s="111"/>
      <c r="T8" s="111"/>
      <c r="U8" s="111"/>
      <c r="V8" s="115"/>
      <c r="W8" s="638"/>
      <c r="X8" s="117"/>
      <c r="Y8" s="111"/>
      <c r="Z8" s="113"/>
      <c r="AA8" s="114"/>
      <c r="AB8" s="111"/>
      <c r="AC8" s="111"/>
      <c r="AD8" s="113"/>
      <c r="AE8" s="114"/>
      <c r="AF8" s="111"/>
      <c r="AG8" s="111"/>
      <c r="AH8" s="111"/>
      <c r="AI8" s="113"/>
      <c r="AJ8" s="114"/>
      <c r="AK8" s="111"/>
      <c r="AL8" s="111"/>
      <c r="AM8" s="113"/>
      <c r="AN8" s="114"/>
      <c r="AO8" s="111"/>
      <c r="AP8" s="111"/>
      <c r="AQ8" s="113"/>
      <c r="AR8" s="114"/>
      <c r="AS8" s="111"/>
      <c r="AT8" s="111"/>
      <c r="AU8" s="111"/>
      <c r="AV8" s="111"/>
      <c r="AW8" s="119"/>
      <c r="AX8" s="119"/>
      <c r="AY8" s="119"/>
      <c r="AZ8" s="121"/>
      <c r="BA8" s="119"/>
      <c r="BB8" s="119"/>
      <c r="BC8" s="119"/>
      <c r="BD8" s="122"/>
      <c r="BE8" s="123"/>
      <c r="BF8" s="124"/>
      <c r="BG8" s="125"/>
      <c r="BH8" s="126"/>
    </row>
    <row r="9" spans="1:61" ht="15.75" customHeight="1" x14ac:dyDescent="0.2">
      <c r="A9" s="196" t="s">
        <v>318</v>
      </c>
      <c r="B9" s="817" t="s">
        <v>44</v>
      </c>
      <c r="C9" s="198" t="s">
        <v>319</v>
      </c>
      <c r="D9" s="199" t="s">
        <v>42</v>
      </c>
      <c r="E9" s="1935"/>
      <c r="F9" s="1783"/>
      <c r="G9" s="1783">
        <v>2</v>
      </c>
      <c r="H9" s="1936">
        <v>2</v>
      </c>
      <c r="I9" s="1784">
        <v>2</v>
      </c>
      <c r="J9" s="1785"/>
      <c r="K9" s="1783">
        <v>4</v>
      </c>
      <c r="L9" s="1783">
        <v>2</v>
      </c>
      <c r="M9" s="1937">
        <v>2</v>
      </c>
      <c r="N9" s="1938">
        <v>2</v>
      </c>
      <c r="O9" s="1681"/>
      <c r="P9" s="1681"/>
      <c r="Q9" s="1937">
        <v>2</v>
      </c>
      <c r="R9" s="1938">
        <v>2</v>
      </c>
      <c r="S9" s="1681">
        <v>2</v>
      </c>
      <c r="T9" s="1681">
        <v>2</v>
      </c>
      <c r="U9" s="1681">
        <v>2</v>
      </c>
      <c r="V9" s="1939">
        <v>4</v>
      </c>
      <c r="W9" s="647"/>
      <c r="X9" s="1570"/>
      <c r="Y9" s="1681">
        <v>2</v>
      </c>
      <c r="Z9" s="1937"/>
      <c r="AA9" s="1938">
        <v>2</v>
      </c>
      <c r="AB9" s="1681">
        <v>2</v>
      </c>
      <c r="AC9" s="1681"/>
      <c r="AD9" s="1937">
        <v>2</v>
      </c>
      <c r="AE9" s="1938">
        <v>2</v>
      </c>
      <c r="AF9" s="1681"/>
      <c r="AG9" s="1681">
        <v>2</v>
      </c>
      <c r="AH9" s="1783">
        <v>2</v>
      </c>
      <c r="AI9" s="1784"/>
      <c r="AJ9" s="1785">
        <v>2</v>
      </c>
      <c r="AK9" s="1783">
        <v>2</v>
      </c>
      <c r="AL9" s="1570"/>
      <c r="AM9" s="1784">
        <v>2</v>
      </c>
      <c r="AN9" s="1785">
        <v>2</v>
      </c>
      <c r="AO9" s="1783"/>
      <c r="AP9" s="1783">
        <v>2</v>
      </c>
      <c r="AQ9" s="1784">
        <v>2</v>
      </c>
      <c r="AR9" s="1785"/>
      <c r="AS9" s="728">
        <v>2</v>
      </c>
      <c r="AT9" s="1783"/>
      <c r="AU9" s="1783"/>
      <c r="AV9" s="2043"/>
      <c r="AW9" s="222"/>
      <c r="AX9" s="222"/>
      <c r="AY9" s="222"/>
      <c r="AZ9" s="224"/>
      <c r="BA9" s="222"/>
      <c r="BB9" s="222"/>
      <c r="BC9" s="222"/>
      <c r="BD9" s="246"/>
      <c r="BE9" s="227">
        <f t="shared" ref="BE9:BE26" si="0">SUM(E9:V9)</f>
        <v>30</v>
      </c>
      <c r="BF9" s="227">
        <f t="shared" ref="BF9:BF26" si="1">SUM(X9:AY9)</f>
        <v>28</v>
      </c>
      <c r="BG9" s="227">
        <f t="shared" ref="BG9:BG26" si="2">BE9+BF9</f>
        <v>58</v>
      </c>
      <c r="BH9" s="159"/>
      <c r="BI9" s="160" t="str">
        <f>IF(BG9=60, "+", "-")</f>
        <v>-</v>
      </c>
    </row>
    <row r="10" spans="1:61" ht="15.75" customHeight="1" x14ac:dyDescent="0.2">
      <c r="A10" s="196" t="s">
        <v>318</v>
      </c>
      <c r="B10" s="817" t="s">
        <v>46</v>
      </c>
      <c r="C10" s="198" t="s">
        <v>320</v>
      </c>
      <c r="D10" s="199"/>
      <c r="E10" s="1935"/>
      <c r="F10" s="1783">
        <v>2</v>
      </c>
      <c r="G10" s="1783">
        <v>2</v>
      </c>
      <c r="H10" s="1936">
        <v>2</v>
      </c>
      <c r="I10" s="1784">
        <v>2</v>
      </c>
      <c r="J10" s="1785">
        <v>2</v>
      </c>
      <c r="K10" s="1783"/>
      <c r="L10" s="1783">
        <v>2</v>
      </c>
      <c r="M10" s="1937">
        <v>2</v>
      </c>
      <c r="N10" s="1938">
        <v>2</v>
      </c>
      <c r="O10" s="1681">
        <v>2</v>
      </c>
      <c r="P10" s="1681">
        <v>2</v>
      </c>
      <c r="Q10" s="1937">
        <v>2</v>
      </c>
      <c r="R10" s="1938">
        <v>2</v>
      </c>
      <c r="S10" s="1681">
        <v>2</v>
      </c>
      <c r="T10" s="1681">
        <v>2</v>
      </c>
      <c r="U10" s="1570">
        <v>2</v>
      </c>
      <c r="V10" s="1941"/>
      <c r="W10" s="647"/>
      <c r="X10" s="1799"/>
      <c r="Y10" s="1783"/>
      <c r="Z10" s="1784">
        <v>2</v>
      </c>
      <c r="AA10" s="1785">
        <v>2</v>
      </c>
      <c r="AB10" s="1783"/>
      <c r="AC10" s="1783">
        <v>2</v>
      </c>
      <c r="AD10" s="1784">
        <v>2</v>
      </c>
      <c r="AE10" s="1785"/>
      <c r="AF10" s="1783">
        <v>2</v>
      </c>
      <c r="AG10" s="1783">
        <v>2</v>
      </c>
      <c r="AH10" s="1783"/>
      <c r="AI10" s="1784">
        <v>2</v>
      </c>
      <c r="AJ10" s="1938">
        <v>2</v>
      </c>
      <c r="AK10" s="1681"/>
      <c r="AL10" s="1681">
        <v>2</v>
      </c>
      <c r="AM10" s="1937">
        <v>2</v>
      </c>
      <c r="AN10" s="1938"/>
      <c r="AO10" s="1681">
        <v>2</v>
      </c>
      <c r="AP10" s="1681">
        <v>2</v>
      </c>
      <c r="AQ10" s="1937"/>
      <c r="AR10" s="1785">
        <v>2</v>
      </c>
      <c r="AS10" s="1783">
        <v>2</v>
      </c>
      <c r="AT10" s="1783"/>
      <c r="AU10" s="2044">
        <v>2</v>
      </c>
      <c r="AV10" s="616"/>
      <c r="AW10" s="222"/>
      <c r="AX10" s="222"/>
      <c r="AY10" s="222"/>
      <c r="AZ10" s="224"/>
      <c r="BA10" s="222"/>
      <c r="BB10" s="222"/>
      <c r="BC10" s="222"/>
      <c r="BD10" s="225"/>
      <c r="BE10" s="227">
        <f t="shared" si="0"/>
        <v>30</v>
      </c>
      <c r="BF10" s="227">
        <f t="shared" si="1"/>
        <v>30</v>
      </c>
      <c r="BG10" s="227">
        <f t="shared" si="2"/>
        <v>60</v>
      </c>
      <c r="BH10" s="159"/>
      <c r="BI10" s="160" t="str">
        <f>IF(BG10=60, "+", "-")</f>
        <v>+</v>
      </c>
    </row>
    <row r="11" spans="1:61" ht="15.75" customHeight="1" x14ac:dyDescent="0.2">
      <c r="A11" s="196" t="s">
        <v>318</v>
      </c>
      <c r="B11" s="817" t="s">
        <v>51</v>
      </c>
      <c r="C11" s="198" t="s">
        <v>321</v>
      </c>
      <c r="D11" s="164" t="s">
        <v>42</v>
      </c>
      <c r="E11" s="1935"/>
      <c r="F11" s="1783">
        <v>2</v>
      </c>
      <c r="G11" s="1783"/>
      <c r="H11" s="1936">
        <v>2</v>
      </c>
      <c r="I11" s="1784">
        <v>2</v>
      </c>
      <c r="J11" s="1785">
        <v>2</v>
      </c>
      <c r="K11" s="1783">
        <v>2</v>
      </c>
      <c r="L11" s="1783">
        <v>2</v>
      </c>
      <c r="M11" s="1937">
        <v>2</v>
      </c>
      <c r="N11" s="1938">
        <v>2</v>
      </c>
      <c r="O11" s="1681">
        <v>2</v>
      </c>
      <c r="P11" s="1681">
        <v>2</v>
      </c>
      <c r="Q11" s="1937">
        <v>2</v>
      </c>
      <c r="R11" s="1938">
        <v>2</v>
      </c>
      <c r="S11" s="1681">
        <v>2</v>
      </c>
      <c r="T11" s="1681">
        <v>2</v>
      </c>
      <c r="U11" s="1681"/>
      <c r="V11" s="1941">
        <v>2</v>
      </c>
      <c r="W11" s="647"/>
      <c r="X11" s="1799"/>
      <c r="Y11" s="1783">
        <v>2</v>
      </c>
      <c r="Z11" s="1784">
        <v>2</v>
      </c>
      <c r="AA11" s="1785">
        <v>2</v>
      </c>
      <c r="AB11" s="1783"/>
      <c r="AC11" s="1783">
        <v>2</v>
      </c>
      <c r="AD11" s="1784">
        <v>2</v>
      </c>
      <c r="AE11" s="1785"/>
      <c r="AF11" s="1783">
        <v>2</v>
      </c>
      <c r="AG11" s="1783">
        <v>2</v>
      </c>
      <c r="AH11" s="1783"/>
      <c r="AI11" s="1784">
        <v>2</v>
      </c>
      <c r="AJ11" s="1938">
        <v>2</v>
      </c>
      <c r="AK11" s="1681"/>
      <c r="AL11" s="1681">
        <v>2</v>
      </c>
      <c r="AM11" s="1937">
        <v>2</v>
      </c>
      <c r="AN11" s="1938"/>
      <c r="AO11" s="1570">
        <v>2</v>
      </c>
      <c r="AP11" s="1681">
        <v>2</v>
      </c>
      <c r="AQ11" s="1937"/>
      <c r="AR11" s="1935">
        <v>2</v>
      </c>
      <c r="AS11" s="2044">
        <v>2</v>
      </c>
      <c r="AT11" s="1730"/>
      <c r="AU11" s="1730"/>
      <c r="AV11" s="456"/>
      <c r="AW11" s="222"/>
      <c r="AX11" s="222"/>
      <c r="AY11" s="222"/>
      <c r="AZ11" s="224"/>
      <c r="BA11" s="222"/>
      <c r="BB11" s="222"/>
      <c r="BC11" s="222"/>
      <c r="BD11" s="246"/>
      <c r="BE11" s="227">
        <f t="shared" si="0"/>
        <v>30</v>
      </c>
      <c r="BF11" s="227">
        <f t="shared" si="1"/>
        <v>30</v>
      </c>
      <c r="BG11" s="195">
        <f t="shared" si="2"/>
        <v>60</v>
      </c>
      <c r="BH11" s="159"/>
      <c r="BI11" s="160" t="str">
        <f>IF(BG11=60, "+", "-")</f>
        <v>+</v>
      </c>
    </row>
    <row r="12" spans="1:61" ht="27" customHeight="1" x14ac:dyDescent="0.2">
      <c r="A12" s="401"/>
      <c r="B12" s="107" t="s">
        <v>322</v>
      </c>
      <c r="C12" s="108" t="s">
        <v>323</v>
      </c>
      <c r="D12" s="403"/>
      <c r="E12" s="404"/>
      <c r="F12" s="405"/>
      <c r="G12" s="405"/>
      <c r="H12" s="406"/>
      <c r="I12" s="407"/>
      <c r="J12" s="1088"/>
      <c r="K12" s="405"/>
      <c r="L12" s="1089"/>
      <c r="M12" s="1621"/>
      <c r="N12" s="1622"/>
      <c r="O12" s="1089"/>
      <c r="P12" s="1089"/>
      <c r="Q12" s="1621"/>
      <c r="R12" s="1622"/>
      <c r="S12" s="1089"/>
      <c r="T12" s="1089"/>
      <c r="U12" s="1089"/>
      <c r="V12" s="1624"/>
      <c r="W12" s="664"/>
      <c r="X12" s="1625"/>
      <c r="Y12" s="1089"/>
      <c r="Z12" s="1621"/>
      <c r="AA12" s="1622"/>
      <c r="AB12" s="1089"/>
      <c r="AC12" s="1089"/>
      <c r="AD12" s="1621"/>
      <c r="AE12" s="1622"/>
      <c r="AF12" s="1089"/>
      <c r="AG12" s="1089"/>
      <c r="AH12" s="405"/>
      <c r="AI12" s="407"/>
      <c r="AJ12" s="1088"/>
      <c r="AK12" s="405"/>
      <c r="AL12" s="1089"/>
      <c r="AM12" s="407"/>
      <c r="AN12" s="1088"/>
      <c r="AO12" s="405"/>
      <c r="AP12" s="405"/>
      <c r="AQ12" s="407"/>
      <c r="AR12" s="1627"/>
      <c r="AS12" s="405"/>
      <c r="AT12" s="405"/>
      <c r="AU12" s="405"/>
      <c r="AV12" s="667"/>
      <c r="AW12" s="409"/>
      <c r="AX12" s="409"/>
      <c r="AY12" s="409"/>
      <c r="AZ12" s="669"/>
      <c r="BA12" s="409"/>
      <c r="BB12" s="409"/>
      <c r="BC12" s="409"/>
      <c r="BD12" s="403"/>
      <c r="BE12" s="431">
        <f t="shared" si="0"/>
        <v>0</v>
      </c>
      <c r="BF12" s="1152">
        <f t="shared" si="1"/>
        <v>0</v>
      </c>
      <c r="BG12" s="433">
        <f t="shared" si="2"/>
        <v>0</v>
      </c>
      <c r="BH12" s="434"/>
      <c r="BI12" s="160"/>
    </row>
    <row r="13" spans="1:61" ht="17.25" customHeight="1" x14ac:dyDescent="0.2">
      <c r="A13" s="196" t="s">
        <v>324</v>
      </c>
      <c r="B13" s="1810" t="s">
        <v>325</v>
      </c>
      <c r="C13" s="198" t="s">
        <v>123</v>
      </c>
      <c r="D13" s="199"/>
      <c r="E13" s="1935"/>
      <c r="F13" s="1783"/>
      <c r="G13" s="1783">
        <v>2</v>
      </c>
      <c r="H13" s="1936"/>
      <c r="I13" s="1784">
        <v>2</v>
      </c>
      <c r="J13" s="1785">
        <v>2</v>
      </c>
      <c r="K13" s="1783">
        <v>2</v>
      </c>
      <c r="L13" s="1783"/>
      <c r="M13" s="1937">
        <v>2</v>
      </c>
      <c r="N13" s="1938">
        <v>2</v>
      </c>
      <c r="O13" s="1681">
        <v>2</v>
      </c>
      <c r="P13" s="1681">
        <v>2</v>
      </c>
      <c r="Q13" s="1937"/>
      <c r="R13" s="1938"/>
      <c r="S13" s="1681">
        <v>2</v>
      </c>
      <c r="T13" s="1681"/>
      <c r="U13" s="1681">
        <v>2</v>
      </c>
      <c r="V13" s="1945">
        <v>2</v>
      </c>
      <c r="W13" s="647"/>
      <c r="X13" s="1570"/>
      <c r="Y13" s="1681"/>
      <c r="Z13" s="1937">
        <v>2</v>
      </c>
      <c r="AA13" s="1938"/>
      <c r="AB13" s="1681">
        <v>2</v>
      </c>
      <c r="AC13" s="1681"/>
      <c r="AD13" s="1937">
        <v>2</v>
      </c>
      <c r="AE13" s="1938"/>
      <c r="AF13" s="1681">
        <v>2</v>
      </c>
      <c r="AG13" s="1681"/>
      <c r="AH13" s="1783">
        <v>2</v>
      </c>
      <c r="AI13" s="1784"/>
      <c r="AJ13" s="1785">
        <v>2</v>
      </c>
      <c r="AK13" s="1783"/>
      <c r="AL13" s="1681">
        <v>2</v>
      </c>
      <c r="AM13" s="1784"/>
      <c r="AN13" s="1785">
        <v>2</v>
      </c>
      <c r="AO13" s="1783"/>
      <c r="AP13" s="1783">
        <v>2</v>
      </c>
      <c r="AQ13" s="1784"/>
      <c r="AR13" s="1785">
        <v>2</v>
      </c>
      <c r="AS13" s="1783"/>
      <c r="AT13" s="1783">
        <v>2</v>
      </c>
      <c r="AU13" s="1799">
        <v>2</v>
      </c>
      <c r="AV13" s="616"/>
      <c r="AW13" s="222"/>
      <c r="AX13" s="222"/>
      <c r="AY13" s="222"/>
      <c r="AZ13" s="224"/>
      <c r="BA13" s="222"/>
      <c r="BB13" s="222"/>
      <c r="BC13" s="222"/>
      <c r="BD13" s="246"/>
      <c r="BE13" s="227">
        <f t="shared" si="0"/>
        <v>22</v>
      </c>
      <c r="BF13" s="227">
        <f t="shared" si="1"/>
        <v>24</v>
      </c>
      <c r="BG13" s="605">
        <f t="shared" si="2"/>
        <v>46</v>
      </c>
      <c r="BH13" s="434"/>
      <c r="BI13" s="160" t="str">
        <f>IF(BG13=48, "+", "-")</f>
        <v>-</v>
      </c>
    </row>
    <row r="14" spans="1:61" ht="27" customHeight="1" x14ac:dyDescent="0.2">
      <c r="A14" s="196" t="s">
        <v>326</v>
      </c>
      <c r="B14" s="1810" t="s">
        <v>327</v>
      </c>
      <c r="C14" s="198" t="s">
        <v>241</v>
      </c>
      <c r="D14" s="199"/>
      <c r="E14" s="1935"/>
      <c r="F14" s="1783">
        <v>6</v>
      </c>
      <c r="G14" s="1783">
        <v>6</v>
      </c>
      <c r="H14" s="1936">
        <v>4</v>
      </c>
      <c r="I14" s="1784">
        <v>4</v>
      </c>
      <c r="J14" s="1785">
        <v>4</v>
      </c>
      <c r="K14" s="1783">
        <v>4</v>
      </c>
      <c r="L14" s="1783">
        <v>4</v>
      </c>
      <c r="M14" s="1937">
        <v>4</v>
      </c>
      <c r="N14" s="1938">
        <v>4</v>
      </c>
      <c r="O14" s="1681">
        <v>4</v>
      </c>
      <c r="P14" s="1681">
        <v>4</v>
      </c>
      <c r="Q14" s="1937">
        <v>4</v>
      </c>
      <c r="R14" s="1938">
        <v>4</v>
      </c>
      <c r="S14" s="1681">
        <v>6</v>
      </c>
      <c r="T14" s="1681">
        <v>4</v>
      </c>
      <c r="U14" s="1681">
        <v>4</v>
      </c>
      <c r="V14" s="1945">
        <v>2</v>
      </c>
      <c r="W14" s="647"/>
      <c r="X14" s="1570"/>
      <c r="Y14" s="1681">
        <v>2</v>
      </c>
      <c r="Z14" s="1937">
        <v>2</v>
      </c>
      <c r="AA14" s="1938">
        <v>4</v>
      </c>
      <c r="AB14" s="1681">
        <v>2</v>
      </c>
      <c r="AC14" s="1681">
        <v>4</v>
      </c>
      <c r="AD14" s="1937">
        <v>2</v>
      </c>
      <c r="AE14" s="1938">
        <v>4</v>
      </c>
      <c r="AF14" s="1681">
        <v>4</v>
      </c>
      <c r="AG14" s="1681">
        <v>4</v>
      </c>
      <c r="AH14" s="1783">
        <v>2</v>
      </c>
      <c r="AI14" s="1784">
        <v>4</v>
      </c>
      <c r="AJ14" s="1785">
        <v>2</v>
      </c>
      <c r="AK14" s="1783">
        <v>4</v>
      </c>
      <c r="AL14" s="1681">
        <v>2</v>
      </c>
      <c r="AM14" s="1784">
        <v>4</v>
      </c>
      <c r="AN14" s="1785">
        <v>2</v>
      </c>
      <c r="AO14" s="1783">
        <v>4</v>
      </c>
      <c r="AP14" s="1783"/>
      <c r="AQ14" s="1784">
        <v>4</v>
      </c>
      <c r="AR14" s="1785">
        <v>2</v>
      </c>
      <c r="AS14" s="1783">
        <v>2</v>
      </c>
      <c r="AT14" s="1783">
        <v>2</v>
      </c>
      <c r="AU14" s="1799">
        <v>4</v>
      </c>
      <c r="AV14" s="616"/>
      <c r="AW14" s="222"/>
      <c r="AX14" s="222"/>
      <c r="AY14" s="222"/>
      <c r="AZ14" s="224"/>
      <c r="BA14" s="222"/>
      <c r="BB14" s="222"/>
      <c r="BC14" s="222"/>
      <c r="BD14" s="246"/>
      <c r="BE14" s="227">
        <f t="shared" si="0"/>
        <v>72</v>
      </c>
      <c r="BF14" s="227">
        <f t="shared" si="1"/>
        <v>66</v>
      </c>
      <c r="BG14" s="605">
        <f t="shared" si="2"/>
        <v>138</v>
      </c>
      <c r="BH14" s="434"/>
      <c r="BI14" s="160" t="str">
        <f>IF(BG14=142, "+", "-")</f>
        <v>-</v>
      </c>
    </row>
    <row r="15" spans="1:61" ht="33" customHeight="1" x14ac:dyDescent="0.2">
      <c r="A15" s="196" t="s">
        <v>84</v>
      </c>
      <c r="B15" s="1810" t="s">
        <v>328</v>
      </c>
      <c r="C15" s="198" t="s">
        <v>329</v>
      </c>
      <c r="D15" s="199"/>
      <c r="E15" s="1935">
        <v>2</v>
      </c>
      <c r="F15" s="1783">
        <v>2</v>
      </c>
      <c r="G15" s="1783">
        <v>2</v>
      </c>
      <c r="H15" s="1936">
        <v>2</v>
      </c>
      <c r="I15" s="1784">
        <v>2</v>
      </c>
      <c r="J15" s="1785">
        <v>2</v>
      </c>
      <c r="K15" s="1783">
        <v>2</v>
      </c>
      <c r="L15" s="1783">
        <v>2</v>
      </c>
      <c r="M15" s="1937">
        <v>2</v>
      </c>
      <c r="N15" s="1938">
        <v>2</v>
      </c>
      <c r="O15" s="1681">
        <v>2</v>
      </c>
      <c r="P15" s="1681">
        <v>2</v>
      </c>
      <c r="Q15" s="1937">
        <v>2</v>
      </c>
      <c r="R15" s="1938">
        <v>2</v>
      </c>
      <c r="S15" s="1681">
        <v>2</v>
      </c>
      <c r="T15" s="1681">
        <v>4</v>
      </c>
      <c r="U15" s="2045">
        <v>2</v>
      </c>
      <c r="V15" s="1945"/>
      <c r="W15" s="647"/>
      <c r="X15" s="1570"/>
      <c r="Y15" s="1681"/>
      <c r="Z15" s="1937"/>
      <c r="AA15" s="1938"/>
      <c r="AB15" s="1681"/>
      <c r="AC15" s="1681"/>
      <c r="AD15" s="1937"/>
      <c r="AE15" s="1938"/>
      <c r="AF15" s="1681"/>
      <c r="AG15" s="1681"/>
      <c r="AH15" s="1783"/>
      <c r="AI15" s="1784"/>
      <c r="AJ15" s="1785"/>
      <c r="AK15" s="1783"/>
      <c r="AL15" s="1681"/>
      <c r="AM15" s="1784"/>
      <c r="AN15" s="1785"/>
      <c r="AO15" s="1783"/>
      <c r="AP15" s="1783"/>
      <c r="AQ15" s="1784"/>
      <c r="AR15" s="1785"/>
      <c r="AS15" s="1783"/>
      <c r="AT15" s="1783"/>
      <c r="AU15" s="1783"/>
      <c r="AV15" s="616"/>
      <c r="AW15" s="222"/>
      <c r="AX15" s="222"/>
      <c r="AY15" s="222"/>
      <c r="AZ15" s="224"/>
      <c r="BA15" s="222"/>
      <c r="BB15" s="222"/>
      <c r="BC15" s="222"/>
      <c r="BD15" s="246"/>
      <c r="BE15" s="227">
        <f t="shared" si="0"/>
        <v>36</v>
      </c>
      <c r="BF15" s="227">
        <f t="shared" si="1"/>
        <v>0</v>
      </c>
      <c r="BG15" s="605">
        <f t="shared" si="2"/>
        <v>36</v>
      </c>
      <c r="BH15" s="434"/>
      <c r="BI15" s="160" t="str">
        <f>IF(BG15=36, "+", "-")</f>
        <v>+</v>
      </c>
    </row>
    <row r="16" spans="1:61" ht="27" customHeight="1" x14ac:dyDescent="0.2">
      <c r="A16" s="1949"/>
      <c r="B16" s="1950" t="s">
        <v>330</v>
      </c>
      <c r="C16" s="1951" t="s">
        <v>331</v>
      </c>
      <c r="D16" s="430"/>
      <c r="E16" s="1631"/>
      <c r="F16" s="1628"/>
      <c r="G16" s="1628"/>
      <c r="H16" s="1952"/>
      <c r="I16" s="1630"/>
      <c r="J16" s="1627"/>
      <c r="K16" s="1628"/>
      <c r="L16" s="1953"/>
      <c r="M16" s="1954"/>
      <c r="N16" s="1955"/>
      <c r="O16" s="1953"/>
      <c r="P16" s="1953"/>
      <c r="Q16" s="1954"/>
      <c r="R16" s="1955"/>
      <c r="S16" s="1953"/>
      <c r="T16" s="1953"/>
      <c r="U16" s="1953"/>
      <c r="V16" s="1956"/>
      <c r="W16" s="1957"/>
      <c r="X16" s="1958"/>
      <c r="Y16" s="1953"/>
      <c r="Z16" s="1954"/>
      <c r="AA16" s="1955"/>
      <c r="AB16" s="1953"/>
      <c r="AC16" s="1953"/>
      <c r="AD16" s="1954"/>
      <c r="AE16" s="1955"/>
      <c r="AF16" s="1953"/>
      <c r="AG16" s="1953"/>
      <c r="AH16" s="1628"/>
      <c r="AI16" s="1630"/>
      <c r="AJ16" s="1627"/>
      <c r="AK16" s="1628"/>
      <c r="AL16" s="1953"/>
      <c r="AM16" s="1630"/>
      <c r="AN16" s="1627"/>
      <c r="AO16" s="1628"/>
      <c r="AP16" s="1628"/>
      <c r="AQ16" s="1630"/>
      <c r="AR16" s="1627"/>
      <c r="AS16" s="1628"/>
      <c r="AT16" s="1628"/>
      <c r="AU16" s="1628"/>
      <c r="AV16" s="426"/>
      <c r="AW16" s="427"/>
      <c r="AX16" s="427"/>
      <c r="AY16" s="427"/>
      <c r="AZ16" s="429"/>
      <c r="BA16" s="427"/>
      <c r="BB16" s="427"/>
      <c r="BC16" s="427"/>
      <c r="BD16" s="430"/>
      <c r="BE16" s="432">
        <f t="shared" si="0"/>
        <v>0</v>
      </c>
      <c r="BF16" s="1152">
        <f t="shared" si="1"/>
        <v>0</v>
      </c>
      <c r="BG16" s="433">
        <f t="shared" si="2"/>
        <v>0</v>
      </c>
      <c r="BH16" s="434"/>
      <c r="BI16" s="160"/>
    </row>
    <row r="17" spans="1:62" ht="37.5" customHeight="1" x14ac:dyDescent="0.2">
      <c r="A17" s="1959" t="s">
        <v>332</v>
      </c>
      <c r="B17" s="1960" t="s">
        <v>333</v>
      </c>
      <c r="C17" s="129" t="s">
        <v>334</v>
      </c>
      <c r="D17" s="130"/>
      <c r="E17" s="1961"/>
      <c r="F17" s="1962"/>
      <c r="G17" s="1962">
        <v>2</v>
      </c>
      <c r="H17" s="1963">
        <v>2</v>
      </c>
      <c r="I17" s="1964">
        <v>2</v>
      </c>
      <c r="J17" s="1965"/>
      <c r="K17" s="1962">
        <v>2</v>
      </c>
      <c r="L17" s="1962"/>
      <c r="M17" s="1966">
        <v>2</v>
      </c>
      <c r="N17" s="1967">
        <v>2</v>
      </c>
      <c r="O17" s="1968">
        <v>2</v>
      </c>
      <c r="P17" s="1968">
        <v>2</v>
      </c>
      <c r="Q17" s="1966"/>
      <c r="R17" s="1967"/>
      <c r="S17" s="1968">
        <v>2</v>
      </c>
      <c r="T17" s="1968"/>
      <c r="U17" s="1968">
        <v>2</v>
      </c>
      <c r="V17" s="1939">
        <v>2</v>
      </c>
      <c r="W17" s="1439"/>
      <c r="X17" s="1969"/>
      <c r="Y17" s="1968">
        <v>2</v>
      </c>
      <c r="Z17" s="1966">
        <v>2</v>
      </c>
      <c r="AA17" s="1967"/>
      <c r="AB17" s="1968">
        <v>2</v>
      </c>
      <c r="AC17" s="1968">
        <v>2</v>
      </c>
      <c r="AD17" s="1966"/>
      <c r="AE17" s="1967">
        <v>2</v>
      </c>
      <c r="AF17" s="1968">
        <v>2</v>
      </c>
      <c r="AG17" s="1968"/>
      <c r="AH17" s="1962">
        <v>2</v>
      </c>
      <c r="AI17" s="1964">
        <v>2</v>
      </c>
      <c r="AJ17" s="1965"/>
      <c r="AK17" s="1962">
        <v>2</v>
      </c>
      <c r="AL17" s="1968">
        <v>2</v>
      </c>
      <c r="AM17" s="1964"/>
      <c r="AN17" s="1965">
        <v>2</v>
      </c>
      <c r="AO17" s="1962">
        <v>2</v>
      </c>
      <c r="AP17" s="1962"/>
      <c r="AQ17" s="1964">
        <v>2</v>
      </c>
      <c r="AR17" s="1965">
        <v>2</v>
      </c>
      <c r="AS17" s="1962"/>
      <c r="AT17" s="2046">
        <v>2</v>
      </c>
      <c r="AU17" s="1962"/>
      <c r="AV17" s="2047"/>
      <c r="AW17" s="153"/>
      <c r="AX17" s="153"/>
      <c r="AY17" s="153"/>
      <c r="AZ17" s="155"/>
      <c r="BA17" s="153"/>
      <c r="BB17" s="153"/>
      <c r="BC17" s="153"/>
      <c r="BD17" s="156"/>
      <c r="BE17" s="157">
        <f t="shared" si="0"/>
        <v>22</v>
      </c>
      <c r="BF17" s="227">
        <f t="shared" si="1"/>
        <v>30</v>
      </c>
      <c r="BG17" s="924">
        <f t="shared" si="2"/>
        <v>52</v>
      </c>
      <c r="BH17" s="434"/>
      <c r="BI17" s="160" t="str">
        <f>IF(BG17=52, "+", "-")</f>
        <v>+</v>
      </c>
      <c r="BJ17" s="11">
        <f>SUM(D17:S17)</f>
        <v>18</v>
      </c>
    </row>
    <row r="18" spans="1:62" ht="25.5" customHeight="1" x14ac:dyDescent="0.2">
      <c r="A18" s="925" t="s">
        <v>318</v>
      </c>
      <c r="B18" s="1972" t="s">
        <v>335</v>
      </c>
      <c r="C18" s="926" t="s">
        <v>336</v>
      </c>
      <c r="D18" s="694"/>
      <c r="E18" s="1790"/>
      <c r="F18" s="1788">
        <v>2</v>
      </c>
      <c r="G18" s="1788">
        <v>2</v>
      </c>
      <c r="H18" s="1973"/>
      <c r="I18" s="1789">
        <v>2</v>
      </c>
      <c r="J18" s="1974">
        <v>2</v>
      </c>
      <c r="K18" s="1788">
        <v>2</v>
      </c>
      <c r="L18" s="1788">
        <v>2</v>
      </c>
      <c r="M18" s="1975">
        <v>2</v>
      </c>
      <c r="N18" s="1976">
        <v>2</v>
      </c>
      <c r="O18" s="1977"/>
      <c r="P18" s="1977"/>
      <c r="Q18" s="1975">
        <v>4</v>
      </c>
      <c r="R18" s="1976">
        <v>2</v>
      </c>
      <c r="S18" s="1977">
        <v>2</v>
      </c>
      <c r="T18" s="1977">
        <v>2</v>
      </c>
      <c r="U18" s="1977">
        <v>2</v>
      </c>
      <c r="V18" s="1978">
        <v>2</v>
      </c>
      <c r="W18" s="1588"/>
      <c r="X18" s="1979"/>
      <c r="Y18" s="1977">
        <v>2</v>
      </c>
      <c r="Z18" s="1975"/>
      <c r="AA18" s="1976">
        <v>2</v>
      </c>
      <c r="AB18" s="1977">
        <v>2</v>
      </c>
      <c r="AC18" s="1977"/>
      <c r="AD18" s="1975">
        <v>2</v>
      </c>
      <c r="AE18" s="1976">
        <v>2</v>
      </c>
      <c r="AF18" s="1977"/>
      <c r="AG18" s="1977">
        <v>2</v>
      </c>
      <c r="AH18" s="1788">
        <v>2</v>
      </c>
      <c r="AI18" s="1789"/>
      <c r="AJ18" s="1974">
        <v>2</v>
      </c>
      <c r="AK18" s="1788">
        <v>2</v>
      </c>
      <c r="AL18" s="1977"/>
      <c r="AM18" s="1789">
        <v>2</v>
      </c>
      <c r="AN18" s="1974">
        <v>2</v>
      </c>
      <c r="AO18" s="1788"/>
      <c r="AP18" s="1788">
        <v>2</v>
      </c>
      <c r="AQ18" s="1789">
        <v>2</v>
      </c>
      <c r="AR18" s="1974"/>
      <c r="AS18" s="1788">
        <v>2</v>
      </c>
      <c r="AT18" s="1788"/>
      <c r="AU18" s="1788">
        <v>2</v>
      </c>
      <c r="AV18" s="707"/>
      <c r="AW18" s="290"/>
      <c r="AX18" s="290"/>
      <c r="AY18" s="290"/>
      <c r="AZ18" s="292"/>
      <c r="BA18" s="290"/>
      <c r="BB18" s="290"/>
      <c r="BC18" s="290"/>
      <c r="BD18" s="293"/>
      <c r="BE18" s="294">
        <f t="shared" si="0"/>
        <v>30</v>
      </c>
      <c r="BF18" s="227">
        <f t="shared" si="1"/>
        <v>30</v>
      </c>
      <c r="BG18" s="804">
        <f t="shared" si="2"/>
        <v>60</v>
      </c>
      <c r="BH18" s="434"/>
      <c r="BI18" s="160" t="str">
        <f>IF(BG18=60, "+", "-")</f>
        <v>+</v>
      </c>
      <c r="BJ18" s="11">
        <f>SUM(D18:S18)</f>
        <v>24</v>
      </c>
    </row>
    <row r="19" spans="1:62" ht="15.75" customHeight="1" x14ac:dyDescent="0.2">
      <c r="A19" s="1980" t="s">
        <v>337</v>
      </c>
      <c r="B19" s="982" t="s">
        <v>338</v>
      </c>
      <c r="C19" s="983" t="s">
        <v>339</v>
      </c>
      <c r="D19" s="984"/>
      <c r="E19" s="1009"/>
      <c r="F19" s="1010">
        <v>2</v>
      </c>
      <c r="G19" s="1010"/>
      <c r="H19" s="1981">
        <v>2</v>
      </c>
      <c r="I19" s="1982"/>
      <c r="J19" s="1012">
        <v>2</v>
      </c>
      <c r="K19" s="1010"/>
      <c r="L19" s="1010">
        <v>2</v>
      </c>
      <c r="M19" s="1983"/>
      <c r="N19" s="1984"/>
      <c r="O19" s="1985">
        <v>2</v>
      </c>
      <c r="P19" s="1985">
        <v>2</v>
      </c>
      <c r="Q19" s="1983"/>
      <c r="R19" s="1984">
        <v>2</v>
      </c>
      <c r="S19" s="1985"/>
      <c r="T19" s="1985">
        <v>2</v>
      </c>
      <c r="U19" s="1985"/>
      <c r="V19" s="1986"/>
      <c r="W19" s="800"/>
      <c r="X19" s="1987"/>
      <c r="Y19" s="1985"/>
      <c r="Z19" s="1983">
        <v>2</v>
      </c>
      <c r="AA19" s="1984"/>
      <c r="AB19" s="1985"/>
      <c r="AC19" s="1985">
        <v>2</v>
      </c>
      <c r="AD19" s="1983"/>
      <c r="AE19" s="1984"/>
      <c r="AF19" s="1985">
        <v>2</v>
      </c>
      <c r="AG19" s="1985"/>
      <c r="AH19" s="1010"/>
      <c r="AI19" s="1982">
        <v>2</v>
      </c>
      <c r="AJ19" s="1012"/>
      <c r="AK19" s="1010"/>
      <c r="AL19" s="1985">
        <v>2</v>
      </c>
      <c r="AM19" s="1982"/>
      <c r="AN19" s="1012"/>
      <c r="AO19" s="1010">
        <v>2</v>
      </c>
      <c r="AP19" s="1010">
        <v>2</v>
      </c>
      <c r="AQ19" s="1982"/>
      <c r="AR19" s="1012">
        <v>2</v>
      </c>
      <c r="AS19" s="1010">
        <v>2</v>
      </c>
      <c r="AT19" s="1010">
        <v>2</v>
      </c>
      <c r="AU19" s="1010"/>
      <c r="AV19" s="2048"/>
      <c r="AW19" s="261"/>
      <c r="AX19" s="261"/>
      <c r="AY19" s="261"/>
      <c r="AZ19" s="263"/>
      <c r="BA19" s="261"/>
      <c r="BB19" s="261"/>
      <c r="BC19" s="261"/>
      <c r="BD19" s="264"/>
      <c r="BE19" s="654">
        <f t="shared" si="0"/>
        <v>16</v>
      </c>
      <c r="BF19" s="227">
        <f t="shared" si="1"/>
        <v>20</v>
      </c>
      <c r="BG19" s="947">
        <f t="shared" si="2"/>
        <v>36</v>
      </c>
      <c r="BH19" s="434"/>
      <c r="BI19" s="160" t="str">
        <f>IF(BG19=36, "+", "-")</f>
        <v>+</v>
      </c>
      <c r="BJ19" s="11">
        <f>SUM(D19:S19)</f>
        <v>14</v>
      </c>
    </row>
    <row r="20" spans="1:62" ht="33" customHeight="1" x14ac:dyDescent="0.2">
      <c r="A20" s="1949"/>
      <c r="B20" s="1950" t="s">
        <v>340</v>
      </c>
      <c r="C20" s="1951" t="s">
        <v>341</v>
      </c>
      <c r="D20" s="430"/>
      <c r="E20" s="1631"/>
      <c r="F20" s="1628"/>
      <c r="G20" s="1628"/>
      <c r="H20" s="1952"/>
      <c r="I20" s="1630"/>
      <c r="J20" s="1627"/>
      <c r="K20" s="1628"/>
      <c r="L20" s="1953"/>
      <c r="M20" s="1954"/>
      <c r="N20" s="1955"/>
      <c r="O20" s="1953"/>
      <c r="P20" s="1953"/>
      <c r="Q20" s="1954"/>
      <c r="R20" s="1955"/>
      <c r="S20" s="1953"/>
      <c r="T20" s="1953"/>
      <c r="U20" s="1953"/>
      <c r="V20" s="1956"/>
      <c r="W20" s="1957"/>
      <c r="X20" s="1958"/>
      <c r="Y20" s="1953"/>
      <c r="Z20" s="1954"/>
      <c r="AA20" s="1955"/>
      <c r="AB20" s="1953"/>
      <c r="AC20" s="1953"/>
      <c r="AD20" s="1954"/>
      <c r="AE20" s="1955"/>
      <c r="AF20" s="1953"/>
      <c r="AG20" s="1953"/>
      <c r="AH20" s="1628"/>
      <c r="AI20" s="1630"/>
      <c r="AJ20" s="1627"/>
      <c r="AK20" s="1628"/>
      <c r="AL20" s="1953"/>
      <c r="AM20" s="1630"/>
      <c r="AN20" s="1627"/>
      <c r="AO20" s="1628"/>
      <c r="AP20" s="1628"/>
      <c r="AQ20" s="1630"/>
      <c r="AR20" s="1627"/>
      <c r="AS20" s="1628"/>
      <c r="AT20" s="1628"/>
      <c r="AU20" s="1628"/>
      <c r="AV20" s="426"/>
      <c r="AW20" s="427"/>
      <c r="AX20" s="427"/>
      <c r="AY20" s="427"/>
      <c r="AZ20" s="429"/>
      <c r="BA20" s="427"/>
      <c r="BB20" s="427"/>
      <c r="BC20" s="427"/>
      <c r="BD20" s="430"/>
      <c r="BE20" s="432">
        <f t="shared" si="0"/>
        <v>0</v>
      </c>
      <c r="BF20" s="1152">
        <f t="shared" si="1"/>
        <v>0</v>
      </c>
      <c r="BG20" s="433">
        <f t="shared" si="2"/>
        <v>0</v>
      </c>
      <c r="BH20" s="434"/>
      <c r="BI20" s="160"/>
    </row>
    <row r="21" spans="1:62" ht="36.75" customHeight="1" x14ac:dyDescent="0.2">
      <c r="A21" s="1989" t="s">
        <v>342</v>
      </c>
      <c r="B21" s="670" t="s">
        <v>94</v>
      </c>
      <c r="C21" s="129" t="s">
        <v>110</v>
      </c>
      <c r="D21" s="164"/>
      <c r="E21" s="1961"/>
      <c r="F21" s="1962">
        <v>2</v>
      </c>
      <c r="G21" s="1962">
        <v>2</v>
      </c>
      <c r="H21" s="1962">
        <v>2</v>
      </c>
      <c r="I21" s="1964">
        <v>2</v>
      </c>
      <c r="J21" s="1965">
        <v>2</v>
      </c>
      <c r="K21" s="1962">
        <v>2</v>
      </c>
      <c r="L21" s="1968">
        <v>2</v>
      </c>
      <c r="M21" s="1966">
        <v>2</v>
      </c>
      <c r="N21" s="1967">
        <v>2</v>
      </c>
      <c r="O21" s="1968">
        <v>2</v>
      </c>
      <c r="P21" s="1968">
        <v>2</v>
      </c>
      <c r="Q21" s="1966">
        <v>2</v>
      </c>
      <c r="R21" s="1967">
        <v>2</v>
      </c>
      <c r="S21" s="1968">
        <v>2</v>
      </c>
      <c r="T21" s="1968">
        <v>2</v>
      </c>
      <c r="U21" s="1968">
        <v>2</v>
      </c>
      <c r="V21" s="1939">
        <v>2</v>
      </c>
      <c r="W21" s="1439"/>
      <c r="X21" s="1969"/>
      <c r="Y21" s="1968">
        <v>8</v>
      </c>
      <c r="Z21" s="1966">
        <v>6</v>
      </c>
      <c r="AA21" s="1967">
        <v>8</v>
      </c>
      <c r="AB21" s="1968">
        <v>6</v>
      </c>
      <c r="AC21" s="1968">
        <v>8</v>
      </c>
      <c r="AD21" s="1966">
        <v>6</v>
      </c>
      <c r="AE21" s="1967">
        <v>8</v>
      </c>
      <c r="AF21" s="1968">
        <v>6</v>
      </c>
      <c r="AG21" s="1968">
        <v>8</v>
      </c>
      <c r="AH21" s="1962">
        <v>6</v>
      </c>
      <c r="AI21" s="1964">
        <v>8</v>
      </c>
      <c r="AJ21" s="1965">
        <v>6</v>
      </c>
      <c r="AK21" s="1962">
        <v>8</v>
      </c>
      <c r="AL21" s="1968">
        <v>6</v>
      </c>
      <c r="AM21" s="1964">
        <v>8</v>
      </c>
      <c r="AN21" s="1965">
        <v>6</v>
      </c>
      <c r="AO21" s="1962">
        <v>8</v>
      </c>
      <c r="AP21" s="1962">
        <v>6</v>
      </c>
      <c r="AQ21" s="1964">
        <v>8</v>
      </c>
      <c r="AR21" s="1965">
        <v>6</v>
      </c>
      <c r="AS21" s="1962">
        <v>8</v>
      </c>
      <c r="AT21" s="1962">
        <v>8</v>
      </c>
      <c r="AU21" s="1962">
        <v>8</v>
      </c>
      <c r="AV21" s="692"/>
      <c r="AW21" s="153"/>
      <c r="AX21" s="153"/>
      <c r="AY21" s="153"/>
      <c r="AZ21" s="155"/>
      <c r="BA21" s="153"/>
      <c r="BB21" s="153"/>
      <c r="BC21" s="153"/>
      <c r="BD21" s="156"/>
      <c r="BE21" s="157">
        <f t="shared" si="0"/>
        <v>34</v>
      </c>
      <c r="BF21" s="227">
        <f t="shared" si="1"/>
        <v>164</v>
      </c>
      <c r="BG21" s="924">
        <f t="shared" si="2"/>
        <v>198</v>
      </c>
      <c r="BH21" s="434"/>
      <c r="BI21" s="160" t="str">
        <f>IF(BG21=204, "+", "-")</f>
        <v>-</v>
      </c>
    </row>
    <row r="22" spans="1:62" ht="37.5" customHeight="1" x14ac:dyDescent="0.2">
      <c r="A22" s="382" t="s">
        <v>344</v>
      </c>
      <c r="B22" s="1990" t="s">
        <v>132</v>
      </c>
      <c r="C22" s="163" t="s">
        <v>377</v>
      </c>
      <c r="D22" s="694"/>
      <c r="E22" s="1732">
        <v>2</v>
      </c>
      <c r="F22" s="1730">
        <v>4</v>
      </c>
      <c r="G22" s="1730">
        <v>4</v>
      </c>
      <c r="H22" s="1730">
        <v>2</v>
      </c>
      <c r="I22" s="1731">
        <v>4</v>
      </c>
      <c r="J22" s="1991">
        <v>4</v>
      </c>
      <c r="K22" s="1730">
        <v>4</v>
      </c>
      <c r="L22" s="1992">
        <v>2</v>
      </c>
      <c r="M22" s="1993">
        <v>4</v>
      </c>
      <c r="N22" s="1994">
        <v>4</v>
      </c>
      <c r="O22" s="1992">
        <v>4</v>
      </c>
      <c r="P22" s="1992">
        <v>4</v>
      </c>
      <c r="Q22" s="1993">
        <v>4</v>
      </c>
      <c r="R22" s="1994">
        <v>4</v>
      </c>
      <c r="S22" s="1992">
        <v>2</v>
      </c>
      <c r="T22" s="1992">
        <v>2</v>
      </c>
      <c r="U22" s="1992">
        <v>4</v>
      </c>
      <c r="V22" s="1995">
        <v>2</v>
      </c>
      <c r="W22" s="682"/>
      <c r="X22" s="1996"/>
      <c r="Y22" s="1992">
        <v>4</v>
      </c>
      <c r="Z22" s="1993">
        <v>6</v>
      </c>
      <c r="AA22" s="1994">
        <v>4</v>
      </c>
      <c r="AB22" s="1992">
        <v>6</v>
      </c>
      <c r="AC22" s="1992">
        <v>4</v>
      </c>
      <c r="AD22" s="1993">
        <v>6</v>
      </c>
      <c r="AE22" s="1994">
        <v>4</v>
      </c>
      <c r="AF22" s="1992">
        <v>6</v>
      </c>
      <c r="AG22" s="1992">
        <v>4</v>
      </c>
      <c r="AH22" s="1730">
        <v>6</v>
      </c>
      <c r="AI22" s="1731">
        <v>4</v>
      </c>
      <c r="AJ22" s="1991">
        <v>6</v>
      </c>
      <c r="AK22" s="1730">
        <v>4</v>
      </c>
      <c r="AL22" s="1992">
        <v>6</v>
      </c>
      <c r="AM22" s="1731">
        <v>4</v>
      </c>
      <c r="AN22" s="1991">
        <v>6</v>
      </c>
      <c r="AO22" s="1730">
        <v>4</v>
      </c>
      <c r="AP22" s="1730">
        <v>6</v>
      </c>
      <c r="AQ22" s="1731">
        <v>4</v>
      </c>
      <c r="AR22" s="1991">
        <v>4</v>
      </c>
      <c r="AS22" s="1730">
        <v>4</v>
      </c>
      <c r="AT22" s="1730">
        <v>6</v>
      </c>
      <c r="AU22" s="1800">
        <v>6</v>
      </c>
      <c r="AV22" s="456"/>
      <c r="AW22" s="189"/>
      <c r="AX22" s="189"/>
      <c r="AY22" s="189"/>
      <c r="AZ22" s="191"/>
      <c r="BA22" s="189"/>
      <c r="BB22" s="189"/>
      <c r="BC22" s="189"/>
      <c r="BD22" s="192"/>
      <c r="BE22" s="195">
        <f t="shared" si="0"/>
        <v>60</v>
      </c>
      <c r="BF22" s="227">
        <f t="shared" si="1"/>
        <v>114</v>
      </c>
      <c r="BG22" s="552">
        <f t="shared" si="2"/>
        <v>174</v>
      </c>
      <c r="BH22" s="434"/>
      <c r="BI22" s="160" t="str">
        <f>IF(BG22=180, "+", "-")</f>
        <v>-</v>
      </c>
      <c r="BJ22" s="11">
        <f>SUM(E22:Q22)</f>
        <v>46</v>
      </c>
    </row>
    <row r="23" spans="1:62" ht="31.15" customHeight="1" x14ac:dyDescent="0.2">
      <c r="A23" s="382" t="s">
        <v>346</v>
      </c>
      <c r="B23" s="1990" t="s">
        <v>171</v>
      </c>
      <c r="C23" s="163" t="s">
        <v>378</v>
      </c>
      <c r="D23" s="694"/>
      <c r="E23" s="1732"/>
      <c r="F23" s="1730"/>
      <c r="G23" s="1730"/>
      <c r="H23" s="1730"/>
      <c r="I23" s="1731"/>
      <c r="J23" s="1991"/>
      <c r="K23" s="1730"/>
      <c r="L23" s="1992"/>
      <c r="M23" s="1993"/>
      <c r="N23" s="1994"/>
      <c r="O23" s="1992"/>
      <c r="P23" s="1992"/>
      <c r="Q23" s="1993"/>
      <c r="R23" s="1994"/>
      <c r="S23" s="1992"/>
      <c r="T23" s="1992"/>
      <c r="U23" s="1992"/>
      <c r="V23" s="1995"/>
      <c r="W23" s="682"/>
      <c r="X23" s="1996"/>
      <c r="Y23" s="1992">
        <v>4</v>
      </c>
      <c r="Z23" s="1993">
        <v>4</v>
      </c>
      <c r="AA23" s="1994">
        <v>2</v>
      </c>
      <c r="AB23" s="1992">
        <v>4</v>
      </c>
      <c r="AC23" s="1992">
        <v>2</v>
      </c>
      <c r="AD23" s="1993">
        <v>2</v>
      </c>
      <c r="AE23" s="1994">
        <v>4</v>
      </c>
      <c r="AF23" s="1992">
        <v>2</v>
      </c>
      <c r="AG23" s="1992">
        <v>2</v>
      </c>
      <c r="AH23" s="1730">
        <v>4</v>
      </c>
      <c r="AI23" s="1731">
        <v>2</v>
      </c>
      <c r="AJ23" s="1991">
        <v>4</v>
      </c>
      <c r="AK23" s="1730">
        <v>4</v>
      </c>
      <c r="AL23" s="1992">
        <v>2</v>
      </c>
      <c r="AM23" s="1731">
        <v>2</v>
      </c>
      <c r="AN23" s="1991">
        <v>4</v>
      </c>
      <c r="AO23" s="1730">
        <v>2</v>
      </c>
      <c r="AP23" s="1730">
        <v>2</v>
      </c>
      <c r="AQ23" s="1731">
        <v>4</v>
      </c>
      <c r="AR23" s="1991">
        <v>4</v>
      </c>
      <c r="AS23" s="1730">
        <v>4</v>
      </c>
      <c r="AT23" s="1730">
        <v>4</v>
      </c>
      <c r="AU23" s="1730">
        <v>4</v>
      </c>
      <c r="AV23" s="456"/>
      <c r="AW23" s="189"/>
      <c r="AX23" s="189"/>
      <c r="AY23" s="189"/>
      <c r="AZ23" s="191"/>
      <c r="BA23" s="189"/>
      <c r="BB23" s="189"/>
      <c r="BC23" s="189"/>
      <c r="BD23" s="192"/>
      <c r="BE23" s="195">
        <f t="shared" si="0"/>
        <v>0</v>
      </c>
      <c r="BF23" s="227">
        <f t="shared" si="1"/>
        <v>72</v>
      </c>
      <c r="BG23" s="552">
        <f t="shared" si="2"/>
        <v>72</v>
      </c>
      <c r="BH23" s="434"/>
      <c r="BI23" s="160" t="str">
        <f>IF(BG23=76, "+", "-")</f>
        <v>-</v>
      </c>
    </row>
    <row r="24" spans="1:62" ht="30.75" customHeight="1" x14ac:dyDescent="0.2">
      <c r="A24" s="382" t="s">
        <v>348</v>
      </c>
      <c r="B24" s="1990" t="s">
        <v>349</v>
      </c>
      <c r="C24" s="163" t="s">
        <v>379</v>
      </c>
      <c r="D24" s="694"/>
      <c r="E24" s="1732"/>
      <c r="F24" s="1730">
        <v>6</v>
      </c>
      <c r="G24" s="1730">
        <v>4</v>
      </c>
      <c r="H24" s="1730">
        <v>6</v>
      </c>
      <c r="I24" s="1731">
        <v>4</v>
      </c>
      <c r="J24" s="1991">
        <v>6</v>
      </c>
      <c r="K24" s="1730">
        <v>4</v>
      </c>
      <c r="L24" s="1992">
        <v>6</v>
      </c>
      <c r="M24" s="1993">
        <v>4</v>
      </c>
      <c r="N24" s="1994">
        <v>4</v>
      </c>
      <c r="O24" s="1992">
        <v>6</v>
      </c>
      <c r="P24" s="1992">
        <v>6</v>
      </c>
      <c r="Q24" s="1993">
        <v>4</v>
      </c>
      <c r="R24" s="1994">
        <v>6</v>
      </c>
      <c r="S24" s="1992">
        <v>4</v>
      </c>
      <c r="T24" s="1992">
        <v>6</v>
      </c>
      <c r="U24" s="1996">
        <v>6</v>
      </c>
      <c r="V24" s="1998">
        <v>6</v>
      </c>
      <c r="W24" s="682"/>
      <c r="X24" s="1996"/>
      <c r="Y24" s="1992"/>
      <c r="Z24" s="1993"/>
      <c r="AA24" s="1994"/>
      <c r="AB24" s="1992"/>
      <c r="AC24" s="1992"/>
      <c r="AD24" s="1993"/>
      <c r="AE24" s="1994"/>
      <c r="AF24" s="1992"/>
      <c r="AG24" s="1992"/>
      <c r="AH24" s="1730"/>
      <c r="AI24" s="1731"/>
      <c r="AJ24" s="1991"/>
      <c r="AK24" s="1730"/>
      <c r="AL24" s="1992"/>
      <c r="AM24" s="1731"/>
      <c r="AN24" s="1991"/>
      <c r="AO24" s="1730"/>
      <c r="AP24" s="1730"/>
      <c r="AQ24" s="1731"/>
      <c r="AR24" s="1991"/>
      <c r="AS24" s="1730"/>
      <c r="AT24" s="1730"/>
      <c r="AU24" s="1730"/>
      <c r="AV24" s="456"/>
      <c r="AW24" s="189"/>
      <c r="AX24" s="189"/>
      <c r="AY24" s="189"/>
      <c r="AZ24" s="191"/>
      <c r="BA24" s="189"/>
      <c r="BB24" s="189"/>
      <c r="BC24" s="189"/>
      <c r="BD24" s="192"/>
      <c r="BE24" s="227">
        <f t="shared" si="0"/>
        <v>88</v>
      </c>
      <c r="BF24" s="227">
        <f t="shared" si="1"/>
        <v>0</v>
      </c>
      <c r="BG24" s="605">
        <f t="shared" si="2"/>
        <v>88</v>
      </c>
      <c r="BH24" s="434"/>
      <c r="BI24" s="160" t="str">
        <f>IF(BG24=88, "+", "-")</f>
        <v>+</v>
      </c>
      <c r="BJ24" s="11">
        <f>SUM(E24:Q24)</f>
        <v>60</v>
      </c>
    </row>
    <row r="25" spans="1:62" ht="16.5" customHeight="1" x14ac:dyDescent="0.2">
      <c r="A25" s="249" t="s">
        <v>351</v>
      </c>
      <c r="B25" s="1810" t="s">
        <v>135</v>
      </c>
      <c r="C25" s="198" t="s">
        <v>177</v>
      </c>
      <c r="D25" s="694"/>
      <c r="E25" s="1935"/>
      <c r="F25" s="1783"/>
      <c r="G25" s="1783"/>
      <c r="H25" s="1783"/>
      <c r="I25" s="1784"/>
      <c r="J25" s="1785"/>
      <c r="K25" s="1783"/>
      <c r="L25" s="1681"/>
      <c r="M25" s="1937"/>
      <c r="N25" s="1938"/>
      <c r="O25" s="1681"/>
      <c r="P25" s="1681"/>
      <c r="Q25" s="1937"/>
      <c r="R25" s="1938"/>
      <c r="S25" s="1681"/>
      <c r="T25" s="1681"/>
      <c r="U25" s="1681"/>
      <c r="V25" s="1945"/>
      <c r="W25" s="647"/>
      <c r="X25" s="1570"/>
      <c r="Y25" s="1999">
        <v>2</v>
      </c>
      <c r="Z25" s="2000">
        <v>2</v>
      </c>
      <c r="AA25" s="2001">
        <v>2</v>
      </c>
      <c r="AB25" s="1999">
        <v>2</v>
      </c>
      <c r="AC25" s="1999">
        <v>2</v>
      </c>
      <c r="AD25" s="2000">
        <v>2</v>
      </c>
      <c r="AE25" s="2001">
        <v>2</v>
      </c>
      <c r="AF25" s="1999">
        <v>2</v>
      </c>
      <c r="AG25" s="1999">
        <v>2</v>
      </c>
      <c r="AH25" s="1796">
        <v>2</v>
      </c>
      <c r="AI25" s="2002">
        <v>2</v>
      </c>
      <c r="AJ25" s="2003">
        <v>2</v>
      </c>
      <c r="AK25" s="1796">
        <v>2</v>
      </c>
      <c r="AL25" s="1999">
        <v>2</v>
      </c>
      <c r="AM25" s="2002">
        <v>2</v>
      </c>
      <c r="AN25" s="2003">
        <v>2</v>
      </c>
      <c r="AO25" s="1796">
        <v>2</v>
      </c>
      <c r="AP25" s="1796">
        <v>2</v>
      </c>
      <c r="AQ25" s="2002">
        <v>2</v>
      </c>
      <c r="AR25" s="2003">
        <v>2</v>
      </c>
      <c r="AS25" s="1796">
        <v>2</v>
      </c>
      <c r="AT25" s="1796">
        <v>2</v>
      </c>
      <c r="AU25" s="1796">
        <v>2</v>
      </c>
      <c r="AV25" s="616"/>
      <c r="AW25" s="222"/>
      <c r="AX25" s="222"/>
      <c r="AY25" s="222"/>
      <c r="AZ25" s="224"/>
      <c r="BA25" s="222"/>
      <c r="BB25" s="222"/>
      <c r="BC25" s="222"/>
      <c r="BD25" s="246"/>
      <c r="BE25" s="1482">
        <f t="shared" si="0"/>
        <v>0</v>
      </c>
      <c r="BF25" s="227">
        <f t="shared" si="1"/>
        <v>46</v>
      </c>
      <c r="BG25" s="605">
        <f t="shared" si="2"/>
        <v>46</v>
      </c>
      <c r="BH25" s="434"/>
      <c r="BI25" s="160" t="str">
        <f>IF(BG25=48, "+", "-")</f>
        <v>-</v>
      </c>
    </row>
    <row r="26" spans="1:62" ht="22.5" customHeight="1" x14ac:dyDescent="0.2">
      <c r="A26" s="981" t="s">
        <v>221</v>
      </c>
      <c r="B26" s="2004" t="s">
        <v>250</v>
      </c>
      <c r="C26" s="983" t="s">
        <v>52</v>
      </c>
      <c r="D26" s="2005"/>
      <c r="E26" s="1009"/>
      <c r="F26" s="1010">
        <v>2</v>
      </c>
      <c r="G26" s="1010">
        <v>2</v>
      </c>
      <c r="H26" s="1010">
        <v>4</v>
      </c>
      <c r="I26" s="1982">
        <v>2</v>
      </c>
      <c r="J26" s="1012">
        <v>2</v>
      </c>
      <c r="K26" s="1010">
        <v>2</v>
      </c>
      <c r="L26" s="1985">
        <v>4</v>
      </c>
      <c r="M26" s="1983">
        <v>2</v>
      </c>
      <c r="N26" s="1984">
        <v>2</v>
      </c>
      <c r="O26" s="1985">
        <v>2</v>
      </c>
      <c r="P26" s="1985">
        <v>2</v>
      </c>
      <c r="Q26" s="1983">
        <v>4</v>
      </c>
      <c r="R26" s="1984">
        <v>2</v>
      </c>
      <c r="S26" s="1985">
        <v>2</v>
      </c>
      <c r="T26" s="1985">
        <v>2</v>
      </c>
      <c r="U26" s="1985">
        <v>2</v>
      </c>
      <c r="V26" s="1986">
        <v>2</v>
      </c>
      <c r="W26" s="800"/>
      <c r="X26" s="1987"/>
      <c r="Y26" s="1985">
        <v>2</v>
      </c>
      <c r="Z26" s="1983"/>
      <c r="AA26" s="1984">
        <v>2</v>
      </c>
      <c r="AB26" s="1985">
        <v>2</v>
      </c>
      <c r="AC26" s="1985">
        <v>2</v>
      </c>
      <c r="AD26" s="1983">
        <v>2</v>
      </c>
      <c r="AE26" s="1984">
        <v>2</v>
      </c>
      <c r="AF26" s="1985"/>
      <c r="AG26" s="1985">
        <v>2</v>
      </c>
      <c r="AH26" s="1010">
        <v>2</v>
      </c>
      <c r="AI26" s="1982">
        <v>2</v>
      </c>
      <c r="AJ26" s="1012"/>
      <c r="AK26" s="1010">
        <v>2</v>
      </c>
      <c r="AL26" s="1985">
        <v>2</v>
      </c>
      <c r="AM26" s="1982">
        <v>2</v>
      </c>
      <c r="AN26" s="1012">
        <v>2</v>
      </c>
      <c r="AO26" s="1010">
        <v>2</v>
      </c>
      <c r="AP26" s="1010">
        <v>2</v>
      </c>
      <c r="AQ26" s="1982">
        <v>2</v>
      </c>
      <c r="AR26" s="1012">
        <v>2</v>
      </c>
      <c r="AS26" s="1010"/>
      <c r="AT26" s="1010">
        <v>2</v>
      </c>
      <c r="AU26" s="1010"/>
      <c r="AV26" s="2048"/>
      <c r="AW26" s="261"/>
      <c r="AX26" s="261"/>
      <c r="AY26" s="261"/>
      <c r="AZ26" s="263"/>
      <c r="BA26" s="261"/>
      <c r="BB26" s="261"/>
      <c r="BC26" s="261"/>
      <c r="BD26" s="264"/>
      <c r="BE26" s="654">
        <f t="shared" si="0"/>
        <v>40</v>
      </c>
      <c r="BF26" s="227">
        <f t="shared" si="1"/>
        <v>36</v>
      </c>
      <c r="BG26" s="654">
        <f t="shared" si="2"/>
        <v>76</v>
      </c>
      <c r="BH26" s="628">
        <f>SUM(Y26:AX26)</f>
        <v>36</v>
      </c>
      <c r="BI26" s="160" t="str">
        <f>IF(BG26=80, "+", "-")</f>
        <v>-</v>
      </c>
    </row>
    <row r="27" spans="1:62" s="18" customFormat="1" ht="28.5" customHeight="1" x14ac:dyDescent="0.25">
      <c r="A27" s="1019"/>
      <c r="B27" s="2218" t="s">
        <v>114</v>
      </c>
      <c r="C27" s="2219"/>
      <c r="D27" s="2220"/>
      <c r="E27" s="619">
        <f t="shared" ref="E27:AY27" si="3">SUM(E9:E26)</f>
        <v>4</v>
      </c>
      <c r="F27" s="619">
        <f t="shared" si="3"/>
        <v>30</v>
      </c>
      <c r="G27" s="619">
        <f t="shared" si="3"/>
        <v>30</v>
      </c>
      <c r="H27" s="619">
        <f t="shared" si="3"/>
        <v>30</v>
      </c>
      <c r="I27" s="620">
        <f t="shared" si="3"/>
        <v>30</v>
      </c>
      <c r="J27" s="621">
        <f t="shared" si="3"/>
        <v>30</v>
      </c>
      <c r="K27" s="619">
        <f t="shared" si="3"/>
        <v>30</v>
      </c>
      <c r="L27" s="619">
        <f t="shared" si="3"/>
        <v>30</v>
      </c>
      <c r="M27" s="620">
        <f t="shared" si="3"/>
        <v>30</v>
      </c>
      <c r="N27" s="621">
        <f t="shared" si="3"/>
        <v>30</v>
      </c>
      <c r="O27" s="619">
        <f t="shared" si="3"/>
        <v>30</v>
      </c>
      <c r="P27" s="619">
        <f t="shared" si="3"/>
        <v>30</v>
      </c>
      <c r="Q27" s="620">
        <f t="shared" si="3"/>
        <v>30</v>
      </c>
      <c r="R27" s="621">
        <f t="shared" si="3"/>
        <v>30</v>
      </c>
      <c r="S27" s="619">
        <f t="shared" si="3"/>
        <v>30</v>
      </c>
      <c r="T27" s="619">
        <f t="shared" si="3"/>
        <v>30</v>
      </c>
      <c r="U27" s="619">
        <f t="shared" si="3"/>
        <v>30</v>
      </c>
      <c r="V27" s="623">
        <f t="shared" si="3"/>
        <v>26</v>
      </c>
      <c r="W27" s="624">
        <f t="shared" si="3"/>
        <v>0</v>
      </c>
      <c r="X27" s="619">
        <f t="shared" si="3"/>
        <v>0</v>
      </c>
      <c r="Y27" s="622">
        <f t="shared" si="3"/>
        <v>30</v>
      </c>
      <c r="Z27" s="620">
        <f t="shared" si="3"/>
        <v>30</v>
      </c>
      <c r="AA27" s="621">
        <f t="shared" si="3"/>
        <v>30</v>
      </c>
      <c r="AB27" s="619">
        <f t="shared" si="3"/>
        <v>30</v>
      </c>
      <c r="AC27" s="622">
        <f t="shared" si="3"/>
        <v>30</v>
      </c>
      <c r="AD27" s="620">
        <f t="shared" si="3"/>
        <v>30</v>
      </c>
      <c r="AE27" s="621">
        <f t="shared" si="3"/>
        <v>30</v>
      </c>
      <c r="AF27" s="619">
        <f t="shared" si="3"/>
        <v>30</v>
      </c>
      <c r="AG27" s="619">
        <f t="shared" si="3"/>
        <v>30</v>
      </c>
      <c r="AH27" s="622">
        <f t="shared" si="3"/>
        <v>30</v>
      </c>
      <c r="AI27" s="620">
        <f t="shared" si="3"/>
        <v>30</v>
      </c>
      <c r="AJ27" s="621">
        <f t="shared" si="3"/>
        <v>30</v>
      </c>
      <c r="AK27" s="619">
        <f t="shared" si="3"/>
        <v>30</v>
      </c>
      <c r="AL27" s="622">
        <f t="shared" si="3"/>
        <v>30</v>
      </c>
      <c r="AM27" s="620">
        <f t="shared" si="3"/>
        <v>30</v>
      </c>
      <c r="AN27" s="621">
        <f t="shared" si="3"/>
        <v>30</v>
      </c>
      <c r="AO27" s="619">
        <f t="shared" si="3"/>
        <v>30</v>
      </c>
      <c r="AP27" s="622">
        <f t="shared" si="3"/>
        <v>30</v>
      </c>
      <c r="AQ27" s="620">
        <f t="shared" si="3"/>
        <v>30</v>
      </c>
      <c r="AR27" s="621">
        <f t="shared" si="3"/>
        <v>30</v>
      </c>
      <c r="AS27" s="619">
        <f t="shared" si="3"/>
        <v>30</v>
      </c>
      <c r="AT27" s="619">
        <f t="shared" si="3"/>
        <v>30</v>
      </c>
      <c r="AU27" s="619">
        <f t="shared" si="3"/>
        <v>30</v>
      </c>
      <c r="AV27" s="619">
        <f t="shared" si="3"/>
        <v>0</v>
      </c>
      <c r="AW27" s="619">
        <f t="shared" si="3"/>
        <v>0</v>
      </c>
      <c r="AX27" s="619">
        <f t="shared" si="3"/>
        <v>0</v>
      </c>
      <c r="AY27" s="619">
        <f t="shared" si="3"/>
        <v>0</v>
      </c>
      <c r="AZ27" s="618"/>
      <c r="BA27" s="619"/>
      <c r="BB27" s="619"/>
      <c r="BC27" s="619"/>
      <c r="BD27" s="620"/>
      <c r="BE27" s="627">
        <f>SUM(BE9:BE26)</f>
        <v>510</v>
      </c>
      <c r="BF27" s="627">
        <f>SUM(BF9:BF26)</f>
        <v>690</v>
      </c>
      <c r="BG27" s="322">
        <f>SUM(BG9:BG26)</f>
        <v>1200</v>
      </c>
      <c r="BH27" s="816"/>
      <c r="BI27" s="160" t="str">
        <f>IF(BG27=1230, "+", "-")</f>
        <v>-</v>
      </c>
    </row>
    <row r="28" spans="1:62" ht="18.75" customHeight="1" x14ac:dyDescent="0.2">
      <c r="B28" s="25">
        <v>18511</v>
      </c>
      <c r="C28" s="2196" t="s">
        <v>375</v>
      </c>
      <c r="D28" s="2197"/>
      <c r="E28" s="2197"/>
      <c r="F28" s="2197"/>
      <c r="G28" s="2197"/>
      <c r="H28" s="2197"/>
      <c r="I28" s="2197"/>
      <c r="J28" s="2197"/>
      <c r="K28" s="2197"/>
      <c r="L28" s="2197"/>
      <c r="M28" s="2197"/>
      <c r="N28" s="2197"/>
      <c r="O28" s="2198"/>
      <c r="P28" s="19"/>
      <c r="Q28" s="26" t="s">
        <v>352</v>
      </c>
      <c r="R28" s="19"/>
      <c r="T28" s="27" t="s">
        <v>380</v>
      </c>
      <c r="U28" s="27"/>
      <c r="AK28" s="28"/>
      <c r="AM28" s="28"/>
      <c r="AN28" s="20"/>
      <c r="AO28" s="20"/>
      <c r="AP28" s="20"/>
      <c r="AQ28" s="20"/>
      <c r="AR28" s="21"/>
      <c r="AS28" s="21"/>
      <c r="AT28" s="21"/>
      <c r="AU28" s="20"/>
      <c r="AV28" s="5"/>
      <c r="AW28" s="18"/>
      <c r="AX28" s="18"/>
      <c r="AY28" s="19"/>
      <c r="AZ28" s="19"/>
      <c r="BA28" s="19"/>
      <c r="BB28" s="18"/>
      <c r="BC28" s="18"/>
      <c r="BD28" s="19"/>
      <c r="BE28" s="19"/>
      <c r="BF28" s="19"/>
      <c r="BG28" s="19"/>
    </row>
    <row r="29" spans="1:62" ht="18.75" x14ac:dyDescent="0.2">
      <c r="A29" s="2180" t="s">
        <v>15</v>
      </c>
      <c r="B29" s="2186" t="s">
        <v>16</v>
      </c>
      <c r="C29" s="2183" t="s">
        <v>17</v>
      </c>
      <c r="D29" s="2189" t="s">
        <v>18</v>
      </c>
      <c r="E29" s="2201" t="s">
        <v>19</v>
      </c>
      <c r="F29" s="2194"/>
      <c r="G29" s="2194"/>
      <c r="H29" s="2194"/>
      <c r="I29" s="2195"/>
      <c r="J29" s="2193" t="s">
        <v>20</v>
      </c>
      <c r="K29" s="2194"/>
      <c r="L29" s="2194"/>
      <c r="M29" s="2195"/>
      <c r="N29" s="2199" t="s">
        <v>21</v>
      </c>
      <c r="O29" s="2194"/>
      <c r="P29" s="2194"/>
      <c r="Q29" s="2200"/>
      <c r="R29" s="2199" t="s">
        <v>22</v>
      </c>
      <c r="S29" s="2194"/>
      <c r="T29" s="2194"/>
      <c r="U29" s="2194"/>
      <c r="V29" s="2200"/>
      <c r="W29" s="2193" t="s">
        <v>23</v>
      </c>
      <c r="X29" s="2194"/>
      <c r="Y29" s="2194"/>
      <c r="Z29" s="2195"/>
      <c r="AA29" s="2193" t="s">
        <v>24</v>
      </c>
      <c r="AB29" s="2194"/>
      <c r="AC29" s="2194"/>
      <c r="AD29" s="2195"/>
      <c r="AE29" s="2193" t="s">
        <v>25</v>
      </c>
      <c r="AF29" s="2194"/>
      <c r="AG29" s="2194"/>
      <c r="AH29" s="2194"/>
      <c r="AI29" s="2195"/>
      <c r="AJ29" s="2193" t="s">
        <v>26</v>
      </c>
      <c r="AK29" s="2194"/>
      <c r="AL29" s="2194"/>
      <c r="AM29" s="2195"/>
      <c r="AN29" s="2199" t="s">
        <v>27</v>
      </c>
      <c r="AO29" s="2194"/>
      <c r="AP29" s="2194"/>
      <c r="AQ29" s="2200"/>
      <c r="AR29" s="2213" t="s">
        <v>28</v>
      </c>
      <c r="AS29" s="2194"/>
      <c r="AT29" s="2194"/>
      <c r="AU29" s="2194"/>
      <c r="AV29" s="2214"/>
      <c r="AW29" s="29"/>
      <c r="AX29" s="29"/>
      <c r="AY29" s="29"/>
      <c r="AZ29" s="2202" t="s">
        <v>29</v>
      </c>
      <c r="BA29" s="2203"/>
      <c r="BB29" s="2203"/>
      <c r="BC29" s="2203"/>
      <c r="BD29" s="2204"/>
      <c r="BE29" s="2208" t="s">
        <v>30</v>
      </c>
      <c r="BF29" s="2208" t="s">
        <v>31</v>
      </c>
      <c r="BG29" s="2210" t="s">
        <v>32</v>
      </c>
      <c r="BH29" s="2215" t="s">
        <v>33</v>
      </c>
    </row>
    <row r="30" spans="1:62" ht="13.5" customHeight="1" x14ac:dyDescent="0.2">
      <c r="A30" s="2181"/>
      <c r="B30" s="2187"/>
      <c r="C30" s="2184"/>
      <c r="D30" s="2190"/>
      <c r="E30" s="31">
        <v>2</v>
      </c>
      <c r="F30" s="31">
        <v>9</v>
      </c>
      <c r="G30" s="32">
        <v>16</v>
      </c>
      <c r="H30" s="33">
        <v>23</v>
      </c>
      <c r="I30" s="34">
        <v>30</v>
      </c>
      <c r="J30" s="35">
        <v>7</v>
      </c>
      <c r="K30" s="32">
        <v>14</v>
      </c>
      <c r="L30" s="32">
        <v>21</v>
      </c>
      <c r="M30" s="34">
        <v>28</v>
      </c>
      <c r="N30" s="36">
        <v>4</v>
      </c>
      <c r="O30" s="37">
        <v>11</v>
      </c>
      <c r="P30" s="32">
        <v>18</v>
      </c>
      <c r="Q30" s="32">
        <v>25</v>
      </c>
      <c r="R30" s="38">
        <v>2</v>
      </c>
      <c r="S30" s="31">
        <v>9</v>
      </c>
      <c r="T30" s="31">
        <v>16</v>
      </c>
      <c r="U30" s="32">
        <v>23</v>
      </c>
      <c r="V30" s="39">
        <v>30</v>
      </c>
      <c r="W30" s="40">
        <v>6</v>
      </c>
      <c r="X30" s="41">
        <v>13</v>
      </c>
      <c r="Y30" s="32">
        <v>20</v>
      </c>
      <c r="Z30" s="34">
        <v>27</v>
      </c>
      <c r="AA30" s="31">
        <v>3</v>
      </c>
      <c r="AB30" s="32">
        <v>10</v>
      </c>
      <c r="AC30" s="32">
        <v>17</v>
      </c>
      <c r="AD30" s="42">
        <v>24</v>
      </c>
      <c r="AE30" s="43">
        <v>3</v>
      </c>
      <c r="AF30" s="44">
        <v>10</v>
      </c>
      <c r="AG30" s="45">
        <v>17</v>
      </c>
      <c r="AH30" s="46">
        <v>24</v>
      </c>
      <c r="AI30" s="46">
        <v>31</v>
      </c>
      <c r="AJ30" s="35">
        <v>7</v>
      </c>
      <c r="AK30" s="32">
        <v>14</v>
      </c>
      <c r="AL30" s="32">
        <v>21</v>
      </c>
      <c r="AM30" s="47">
        <v>28</v>
      </c>
      <c r="AN30" s="36">
        <v>5</v>
      </c>
      <c r="AO30" s="37">
        <v>12</v>
      </c>
      <c r="AP30" s="37">
        <v>19</v>
      </c>
      <c r="AQ30" s="37">
        <v>26</v>
      </c>
      <c r="AR30" s="48">
        <v>2</v>
      </c>
      <c r="AS30" s="49">
        <v>9</v>
      </c>
      <c r="AT30" s="50">
        <v>16</v>
      </c>
      <c r="AU30" s="32">
        <v>23</v>
      </c>
      <c r="AV30" s="45">
        <v>30</v>
      </c>
      <c r="AW30" s="51">
        <v>8</v>
      </c>
      <c r="AX30" s="52">
        <v>15</v>
      </c>
      <c r="AY30" s="53">
        <v>22</v>
      </c>
      <c r="AZ30" s="55">
        <v>30</v>
      </c>
      <c r="BA30" s="52">
        <v>6</v>
      </c>
      <c r="BB30" s="52">
        <v>13</v>
      </c>
      <c r="BC30" s="52">
        <v>20</v>
      </c>
      <c r="BD30" s="56">
        <v>27</v>
      </c>
      <c r="BE30" s="2206"/>
      <c r="BF30" s="2206"/>
      <c r="BG30" s="2211"/>
      <c r="BH30" s="2216"/>
    </row>
    <row r="31" spans="1:62" ht="15" customHeight="1" x14ac:dyDescent="0.2">
      <c r="A31" s="2181"/>
      <c r="B31" s="2187"/>
      <c r="C31" s="2184"/>
      <c r="D31" s="2190"/>
      <c r="E31" s="57">
        <v>7</v>
      </c>
      <c r="F31" s="57">
        <v>14</v>
      </c>
      <c r="G31" s="58">
        <v>21</v>
      </c>
      <c r="H31" s="59">
        <v>28</v>
      </c>
      <c r="I31" s="60">
        <v>5</v>
      </c>
      <c r="J31" s="61">
        <v>12</v>
      </c>
      <c r="K31" s="58">
        <v>19</v>
      </c>
      <c r="L31" s="58">
        <v>26</v>
      </c>
      <c r="M31" s="60">
        <v>2</v>
      </c>
      <c r="N31" s="62">
        <v>9</v>
      </c>
      <c r="O31" s="63">
        <v>16</v>
      </c>
      <c r="P31" s="58">
        <v>23</v>
      </c>
      <c r="Q31" s="58">
        <v>30</v>
      </c>
      <c r="R31" s="64">
        <v>7</v>
      </c>
      <c r="S31" s="57">
        <v>14</v>
      </c>
      <c r="T31" s="57">
        <v>21</v>
      </c>
      <c r="U31" s="58">
        <v>28</v>
      </c>
      <c r="V31" s="65">
        <v>4</v>
      </c>
      <c r="W31" s="66">
        <v>11</v>
      </c>
      <c r="X31" s="67">
        <v>18</v>
      </c>
      <c r="Y31" s="58">
        <v>25</v>
      </c>
      <c r="Z31" s="60">
        <v>1</v>
      </c>
      <c r="AA31" s="57">
        <v>8</v>
      </c>
      <c r="AB31" s="58">
        <v>15</v>
      </c>
      <c r="AC31" s="58">
        <v>22</v>
      </c>
      <c r="AD31" s="68">
        <v>1</v>
      </c>
      <c r="AE31" s="69">
        <v>8</v>
      </c>
      <c r="AF31" s="70">
        <v>15</v>
      </c>
      <c r="AG31" s="57">
        <v>22</v>
      </c>
      <c r="AH31" s="71">
        <v>29</v>
      </c>
      <c r="AI31" s="71">
        <v>5</v>
      </c>
      <c r="AJ31" s="61">
        <v>12</v>
      </c>
      <c r="AK31" s="58">
        <v>19</v>
      </c>
      <c r="AL31" s="58">
        <v>26</v>
      </c>
      <c r="AM31" s="72">
        <v>3</v>
      </c>
      <c r="AN31" s="73">
        <v>10</v>
      </c>
      <c r="AO31" s="63">
        <v>17</v>
      </c>
      <c r="AP31" s="63">
        <v>24</v>
      </c>
      <c r="AQ31" s="63">
        <v>31</v>
      </c>
      <c r="AR31" s="74">
        <v>7</v>
      </c>
      <c r="AS31" s="75">
        <v>14</v>
      </c>
      <c r="AT31" s="70">
        <v>21</v>
      </c>
      <c r="AU31" s="58">
        <v>28</v>
      </c>
      <c r="AV31" s="57"/>
      <c r="AW31" s="76">
        <v>13</v>
      </c>
      <c r="AX31" s="77">
        <v>20</v>
      </c>
      <c r="AY31" s="78">
        <v>27</v>
      </c>
      <c r="AZ31" s="80">
        <v>4</v>
      </c>
      <c r="BA31" s="77">
        <v>11</v>
      </c>
      <c r="BB31" s="77">
        <v>18</v>
      </c>
      <c r="BC31" s="77">
        <v>25</v>
      </c>
      <c r="BD31" s="81">
        <v>31</v>
      </c>
      <c r="BE31" s="2206"/>
      <c r="BF31" s="2206"/>
      <c r="BG31" s="2211"/>
      <c r="BH31" s="2216"/>
    </row>
    <row r="32" spans="1:62" ht="15" customHeight="1" x14ac:dyDescent="0.2">
      <c r="A32" s="2181"/>
      <c r="B32" s="2187"/>
      <c r="C32" s="2184"/>
      <c r="D32" s="2190"/>
      <c r="E32" s="83" t="s">
        <v>34</v>
      </c>
      <c r="F32" s="84"/>
      <c r="G32" s="84"/>
      <c r="H32" s="85"/>
      <c r="I32" s="86"/>
      <c r="J32" s="87"/>
      <c r="K32" s="83"/>
      <c r="L32" s="84"/>
      <c r="M32" s="85"/>
      <c r="N32" s="88"/>
      <c r="O32" s="84"/>
      <c r="P32" s="84"/>
      <c r="Q32" s="86"/>
      <c r="R32" s="89"/>
      <c r="S32" s="84"/>
      <c r="T32" s="84"/>
      <c r="U32" s="85"/>
      <c r="V32" s="635"/>
      <c r="W32" s="91"/>
      <c r="X32" s="92"/>
      <c r="Y32" s="93"/>
      <c r="Z32" s="94"/>
      <c r="AA32" s="95"/>
      <c r="AB32" s="84"/>
      <c r="AC32" s="84"/>
      <c r="AD32" s="86"/>
      <c r="AE32" s="88"/>
      <c r="AF32" s="84"/>
      <c r="AG32" s="84"/>
      <c r="AH32" s="85"/>
      <c r="AI32" s="86"/>
      <c r="AJ32" s="88"/>
      <c r="AK32" s="84"/>
      <c r="AL32" s="84"/>
      <c r="AM32" s="86"/>
      <c r="AN32" s="88"/>
      <c r="AO32" s="84"/>
      <c r="AP32" s="84"/>
      <c r="AQ32" s="84"/>
      <c r="AR32" s="88"/>
      <c r="AS32" s="84"/>
      <c r="AT32" s="84"/>
      <c r="AU32" s="84"/>
      <c r="AV32" s="89"/>
      <c r="AW32" s="84"/>
      <c r="AX32" s="84"/>
      <c r="AY32" s="84"/>
      <c r="AZ32" s="83"/>
      <c r="BA32" s="96"/>
      <c r="BB32" s="96"/>
      <c r="BC32" s="96"/>
      <c r="BD32" s="97"/>
      <c r="BE32" s="2206"/>
      <c r="BF32" s="2206"/>
      <c r="BG32" s="2211"/>
      <c r="BH32" s="2216"/>
    </row>
    <row r="33" spans="1:62" s="82" customFormat="1" ht="19.5" customHeight="1" x14ac:dyDescent="0.25">
      <c r="A33" s="2182"/>
      <c r="B33" s="2188"/>
      <c r="C33" s="2185"/>
      <c r="D33" s="2191"/>
      <c r="E33" s="98">
        <v>1</v>
      </c>
      <c r="F33" s="98">
        <v>2</v>
      </c>
      <c r="G33" s="98">
        <v>3</v>
      </c>
      <c r="H33" s="98">
        <v>4</v>
      </c>
      <c r="I33" s="99">
        <v>5</v>
      </c>
      <c r="J33" s="100">
        <v>6</v>
      </c>
      <c r="K33" s="98">
        <v>7</v>
      </c>
      <c r="L33" s="98">
        <v>8</v>
      </c>
      <c r="M33" s="99">
        <v>9</v>
      </c>
      <c r="N33" s="100">
        <v>10</v>
      </c>
      <c r="O33" s="98">
        <v>11</v>
      </c>
      <c r="P33" s="98">
        <v>12</v>
      </c>
      <c r="Q33" s="99">
        <v>13</v>
      </c>
      <c r="R33" s="100">
        <v>14</v>
      </c>
      <c r="S33" s="98">
        <v>15</v>
      </c>
      <c r="T33" s="98">
        <v>16</v>
      </c>
      <c r="U33" s="98">
        <v>17</v>
      </c>
      <c r="V33" s="101">
        <v>18</v>
      </c>
      <c r="W33" s="102">
        <v>19</v>
      </c>
      <c r="X33" s="103">
        <v>20</v>
      </c>
      <c r="Y33" s="98">
        <v>21</v>
      </c>
      <c r="Z33" s="99">
        <v>22</v>
      </c>
      <c r="AA33" s="100">
        <v>23</v>
      </c>
      <c r="AB33" s="98">
        <v>24</v>
      </c>
      <c r="AC33" s="98">
        <v>25</v>
      </c>
      <c r="AD33" s="99">
        <v>26</v>
      </c>
      <c r="AE33" s="100">
        <v>27</v>
      </c>
      <c r="AF33" s="98">
        <v>28</v>
      </c>
      <c r="AG33" s="98">
        <v>29</v>
      </c>
      <c r="AH33" s="98">
        <v>30</v>
      </c>
      <c r="AI33" s="99">
        <v>31</v>
      </c>
      <c r="AJ33" s="100">
        <v>32</v>
      </c>
      <c r="AK33" s="98">
        <v>33</v>
      </c>
      <c r="AL33" s="98">
        <v>34</v>
      </c>
      <c r="AM33" s="99">
        <v>35</v>
      </c>
      <c r="AN33" s="100">
        <v>36</v>
      </c>
      <c r="AO33" s="98">
        <v>37</v>
      </c>
      <c r="AP33" s="98">
        <v>38</v>
      </c>
      <c r="AQ33" s="99">
        <v>39</v>
      </c>
      <c r="AR33" s="100">
        <v>40</v>
      </c>
      <c r="AS33" s="98">
        <v>41</v>
      </c>
      <c r="AT33" s="98">
        <v>42</v>
      </c>
      <c r="AU33" s="98">
        <v>43</v>
      </c>
      <c r="AV33" s="98">
        <v>44</v>
      </c>
      <c r="AW33" s="98">
        <v>45</v>
      </c>
      <c r="AX33" s="98">
        <v>46</v>
      </c>
      <c r="AY33" s="98">
        <v>47</v>
      </c>
      <c r="AZ33" s="104">
        <v>49</v>
      </c>
      <c r="BA33" s="98">
        <v>50</v>
      </c>
      <c r="BB33" s="98">
        <v>51</v>
      </c>
      <c r="BC33" s="98">
        <v>52</v>
      </c>
      <c r="BD33" s="105">
        <v>53</v>
      </c>
      <c r="BE33" s="2209"/>
      <c r="BF33" s="2209"/>
      <c r="BG33" s="2212"/>
      <c r="BH33" s="2217"/>
    </row>
    <row r="34" spans="1:62" s="82" customFormat="1" ht="30" customHeight="1" x14ac:dyDescent="0.25">
      <c r="A34" s="106"/>
      <c r="B34" s="107" t="s">
        <v>154</v>
      </c>
      <c r="C34" s="108" t="s">
        <v>317</v>
      </c>
      <c r="D34" s="109"/>
      <c r="E34" s="110"/>
      <c r="F34" s="111"/>
      <c r="G34" s="111"/>
      <c r="H34" s="112"/>
      <c r="I34" s="113"/>
      <c r="J34" s="114"/>
      <c r="K34" s="111"/>
      <c r="L34" s="111"/>
      <c r="M34" s="113"/>
      <c r="N34" s="114"/>
      <c r="O34" s="111"/>
      <c r="P34" s="111"/>
      <c r="Q34" s="113"/>
      <c r="R34" s="114"/>
      <c r="S34" s="111"/>
      <c r="T34" s="111"/>
      <c r="U34" s="111"/>
      <c r="V34" s="115"/>
      <c r="W34" s="638"/>
      <c r="X34" s="117"/>
      <c r="Y34" s="111"/>
      <c r="Z34" s="113"/>
      <c r="AA34" s="114"/>
      <c r="AB34" s="111"/>
      <c r="AC34" s="111"/>
      <c r="AD34" s="113"/>
      <c r="AE34" s="114"/>
      <c r="AF34" s="111"/>
      <c r="AG34" s="111"/>
      <c r="AH34" s="111"/>
      <c r="AI34" s="113"/>
      <c r="AJ34" s="114"/>
      <c r="AK34" s="111"/>
      <c r="AL34" s="111"/>
      <c r="AM34" s="113"/>
      <c r="AN34" s="114"/>
      <c r="AO34" s="111"/>
      <c r="AP34" s="111"/>
      <c r="AQ34" s="113"/>
      <c r="AR34" s="114"/>
      <c r="AS34" s="111"/>
      <c r="AT34" s="111"/>
      <c r="AU34" s="111"/>
      <c r="AV34" s="111"/>
      <c r="AW34" s="119"/>
      <c r="AX34" s="119"/>
      <c r="AY34" s="119"/>
      <c r="AZ34" s="121"/>
      <c r="BA34" s="119"/>
      <c r="BB34" s="119"/>
      <c r="BC34" s="119"/>
      <c r="BD34" s="122"/>
      <c r="BE34" s="123"/>
      <c r="BF34" s="124"/>
      <c r="BG34" s="125"/>
      <c r="BH34" s="126"/>
    </row>
    <row r="35" spans="1:62" ht="15.75" customHeight="1" x14ac:dyDescent="0.2">
      <c r="A35" s="196" t="s">
        <v>318</v>
      </c>
      <c r="B35" s="817" t="s">
        <v>40</v>
      </c>
      <c r="C35" s="198" t="s">
        <v>257</v>
      </c>
      <c r="D35" s="199" t="s">
        <v>42</v>
      </c>
      <c r="E35" s="1790"/>
      <c r="F35" s="1788">
        <v>2</v>
      </c>
      <c r="G35" s="1788">
        <v>2</v>
      </c>
      <c r="H35" s="1973"/>
      <c r="I35" s="1789">
        <v>2</v>
      </c>
      <c r="J35" s="1974">
        <v>2</v>
      </c>
      <c r="K35" s="1788">
        <v>2</v>
      </c>
      <c r="L35" s="1788">
        <v>2</v>
      </c>
      <c r="M35" s="1975">
        <v>2</v>
      </c>
      <c r="N35" s="1976">
        <v>2</v>
      </c>
      <c r="O35" s="1977">
        <v>2</v>
      </c>
      <c r="P35" s="1977">
        <v>2</v>
      </c>
      <c r="Q35" s="1975">
        <v>2</v>
      </c>
      <c r="R35" s="1976">
        <v>2</v>
      </c>
      <c r="S35" s="1977">
        <v>2</v>
      </c>
      <c r="T35" s="1977"/>
      <c r="U35" s="1977">
        <v>2</v>
      </c>
      <c r="V35" s="1978">
        <v>2</v>
      </c>
      <c r="W35" s="2012"/>
      <c r="X35" s="1979"/>
      <c r="Y35" s="1977">
        <v>2</v>
      </c>
      <c r="Z35" s="1975">
        <v>4</v>
      </c>
      <c r="AA35" s="1976">
        <v>2</v>
      </c>
      <c r="AB35" s="1977">
        <v>4</v>
      </c>
      <c r="AC35" s="1977">
        <v>4</v>
      </c>
      <c r="AD35" s="1975">
        <v>2</v>
      </c>
      <c r="AE35" s="1976">
        <v>2</v>
      </c>
      <c r="AF35" s="1977">
        <v>4</v>
      </c>
      <c r="AG35" s="1979">
        <v>2</v>
      </c>
      <c r="AH35" s="2007">
        <v>4</v>
      </c>
      <c r="AI35" s="972"/>
      <c r="AJ35" s="719"/>
      <c r="AK35" s="971"/>
      <c r="AL35" s="970"/>
      <c r="AM35" s="972"/>
      <c r="AN35" s="719"/>
      <c r="AO35" s="971"/>
      <c r="AP35" s="971"/>
      <c r="AQ35" s="972"/>
      <c r="AR35" s="719"/>
      <c r="AS35" s="971"/>
      <c r="AT35" s="971"/>
      <c r="AU35" s="968"/>
      <c r="AV35" s="2043"/>
      <c r="AW35" s="222"/>
      <c r="AX35" s="222"/>
      <c r="AY35" s="222"/>
      <c r="AZ35" s="224"/>
      <c r="BA35" s="222"/>
      <c r="BB35" s="222"/>
      <c r="BC35" s="222"/>
      <c r="BD35" s="246"/>
      <c r="BE35" s="227">
        <f t="shared" ref="BE35:BE52" si="4">SUM(E35:V35)</f>
        <v>30</v>
      </c>
      <c r="BF35" s="227">
        <f t="shared" ref="BF35:BF52" si="5">SUM(X35:AV35)</f>
        <v>30</v>
      </c>
      <c r="BG35" s="227">
        <f t="shared" ref="BG35:BG52" si="6">BE35+BF35</f>
        <v>60</v>
      </c>
      <c r="BH35" s="159"/>
      <c r="BI35" s="160" t="str">
        <f>IF(BG35=60, "+", "-")</f>
        <v>+</v>
      </c>
    </row>
    <row r="36" spans="1:62" ht="15.75" customHeight="1" x14ac:dyDescent="0.2">
      <c r="A36" s="196" t="s">
        <v>318</v>
      </c>
      <c r="B36" s="817" t="s">
        <v>49</v>
      </c>
      <c r="C36" s="198" t="s">
        <v>356</v>
      </c>
      <c r="D36" s="199"/>
      <c r="E36" s="1935"/>
      <c r="F36" s="1783">
        <v>2</v>
      </c>
      <c r="G36" s="1783">
        <v>2</v>
      </c>
      <c r="H36" s="1936">
        <v>2</v>
      </c>
      <c r="I36" s="1784">
        <v>2</v>
      </c>
      <c r="J36" s="1785"/>
      <c r="K36" s="1783">
        <v>2</v>
      </c>
      <c r="L36" s="1783">
        <v>2</v>
      </c>
      <c r="M36" s="1937">
        <v>2</v>
      </c>
      <c r="N36" s="1938">
        <v>2</v>
      </c>
      <c r="O36" s="1681">
        <v>2</v>
      </c>
      <c r="P36" s="1681">
        <v>2</v>
      </c>
      <c r="Q36" s="1937">
        <v>2</v>
      </c>
      <c r="R36" s="1938">
        <v>2</v>
      </c>
      <c r="S36" s="1681">
        <v>2</v>
      </c>
      <c r="T36" s="1681">
        <v>2</v>
      </c>
      <c r="U36" s="1681">
        <v>2</v>
      </c>
      <c r="V36" s="1941"/>
      <c r="W36" s="210"/>
      <c r="X36" s="1799"/>
      <c r="Y36" s="1783">
        <v>2</v>
      </c>
      <c r="Z36" s="1784">
        <v>4</v>
      </c>
      <c r="AA36" s="1785">
        <v>4</v>
      </c>
      <c r="AB36" s="971">
        <v>2</v>
      </c>
      <c r="AC36" s="971">
        <v>2</v>
      </c>
      <c r="AD36" s="972">
        <v>2</v>
      </c>
      <c r="AE36" s="719">
        <v>4</v>
      </c>
      <c r="AF36" s="971">
        <v>2</v>
      </c>
      <c r="AG36" s="971">
        <v>4</v>
      </c>
      <c r="AH36" s="2007">
        <v>4</v>
      </c>
      <c r="AI36" s="972"/>
      <c r="AJ36" s="1248"/>
      <c r="AK36" s="970"/>
      <c r="AL36" s="970"/>
      <c r="AM36" s="1809"/>
      <c r="AN36" s="1248"/>
      <c r="AO36" s="970"/>
      <c r="AP36" s="970"/>
      <c r="AQ36" s="1809"/>
      <c r="AR36" s="719"/>
      <c r="AS36" s="971"/>
      <c r="AT36" s="971"/>
      <c r="AU36" s="968"/>
      <c r="AV36" s="616"/>
      <c r="AW36" s="222"/>
      <c r="AX36" s="222"/>
      <c r="AY36" s="222"/>
      <c r="AZ36" s="224"/>
      <c r="BA36" s="222"/>
      <c r="BB36" s="222"/>
      <c r="BC36" s="222"/>
      <c r="BD36" s="225"/>
      <c r="BE36" s="227">
        <f t="shared" si="4"/>
        <v>30</v>
      </c>
      <c r="BF36" s="227">
        <f t="shared" si="5"/>
        <v>30</v>
      </c>
      <c r="BG36" s="227">
        <f t="shared" si="6"/>
        <v>60</v>
      </c>
      <c r="BH36" s="159"/>
      <c r="BI36" s="160" t="str">
        <f>IF(BG36=60, "+", "-")</f>
        <v>+</v>
      </c>
    </row>
    <row r="37" spans="1:62" ht="27" customHeight="1" x14ac:dyDescent="0.2">
      <c r="A37" s="401"/>
      <c r="B37" s="107" t="s">
        <v>322</v>
      </c>
      <c r="C37" s="108" t="s">
        <v>323</v>
      </c>
      <c r="D37" s="403"/>
      <c r="E37" s="404"/>
      <c r="F37" s="405"/>
      <c r="G37" s="405"/>
      <c r="H37" s="406"/>
      <c r="I37" s="407"/>
      <c r="J37" s="1088"/>
      <c r="K37" s="405"/>
      <c r="L37" s="1089"/>
      <c r="M37" s="1621"/>
      <c r="N37" s="1622"/>
      <c r="O37" s="1089"/>
      <c r="P37" s="1089"/>
      <c r="Q37" s="1621"/>
      <c r="R37" s="1622"/>
      <c r="S37" s="1089"/>
      <c r="T37" s="1089"/>
      <c r="U37" s="1089"/>
      <c r="V37" s="1624"/>
      <c r="W37" s="310"/>
      <c r="X37" s="1625"/>
      <c r="Y37" s="1089"/>
      <c r="Z37" s="1621"/>
      <c r="AA37" s="1622"/>
      <c r="AB37" s="410"/>
      <c r="AC37" s="410"/>
      <c r="AD37" s="411"/>
      <c r="AE37" s="412"/>
      <c r="AF37" s="410"/>
      <c r="AG37" s="410"/>
      <c r="AH37" s="409"/>
      <c r="AI37" s="668"/>
      <c r="AJ37" s="408"/>
      <c r="AK37" s="409"/>
      <c r="AL37" s="410"/>
      <c r="AM37" s="668"/>
      <c r="AN37" s="408"/>
      <c r="AO37" s="409"/>
      <c r="AP37" s="409"/>
      <c r="AQ37" s="668"/>
      <c r="AR37" s="1075"/>
      <c r="AS37" s="409"/>
      <c r="AT37" s="409"/>
      <c r="AU37" s="904"/>
      <c r="AV37" s="667"/>
      <c r="AW37" s="409"/>
      <c r="AX37" s="409"/>
      <c r="AY37" s="409"/>
      <c r="AZ37" s="669"/>
      <c r="BA37" s="409"/>
      <c r="BB37" s="409"/>
      <c r="BC37" s="409"/>
      <c r="BD37" s="403"/>
      <c r="BE37" s="431">
        <f t="shared" si="4"/>
        <v>0</v>
      </c>
      <c r="BF37" s="432">
        <f t="shared" si="5"/>
        <v>0</v>
      </c>
      <c r="BG37" s="433">
        <f t="shared" si="6"/>
        <v>0</v>
      </c>
      <c r="BH37" s="434"/>
      <c r="BI37" s="160"/>
    </row>
    <row r="38" spans="1:62" ht="17.25" customHeight="1" x14ac:dyDescent="0.2">
      <c r="A38" s="196" t="s">
        <v>381</v>
      </c>
      <c r="B38" s="1810" t="s">
        <v>358</v>
      </c>
      <c r="C38" s="198" t="s">
        <v>239</v>
      </c>
      <c r="D38" s="199"/>
      <c r="E38" s="1935"/>
      <c r="F38" s="1783"/>
      <c r="G38" s="1783">
        <v>2</v>
      </c>
      <c r="H38" s="1936">
        <v>2</v>
      </c>
      <c r="I38" s="1784">
        <v>2</v>
      </c>
      <c r="J38" s="1785">
        <v>2</v>
      </c>
      <c r="K38" s="1783">
        <v>2</v>
      </c>
      <c r="L38" s="1783">
        <v>2</v>
      </c>
      <c r="M38" s="1937">
        <v>2</v>
      </c>
      <c r="N38" s="1938">
        <v>2</v>
      </c>
      <c r="O38" s="1681">
        <v>2</v>
      </c>
      <c r="P38" s="1681">
        <v>2</v>
      </c>
      <c r="Q38" s="1937">
        <v>2</v>
      </c>
      <c r="R38" s="1938"/>
      <c r="S38" s="1681">
        <v>2</v>
      </c>
      <c r="T38" s="1681"/>
      <c r="U38" s="1681">
        <v>2</v>
      </c>
      <c r="V38" s="1945">
        <v>2</v>
      </c>
      <c r="W38" s="210"/>
      <c r="X38" s="1570"/>
      <c r="Y38" s="1681">
        <v>2</v>
      </c>
      <c r="Z38" s="1937">
        <v>2</v>
      </c>
      <c r="AA38" s="1938">
        <v>2</v>
      </c>
      <c r="AB38" s="1681">
        <v>2</v>
      </c>
      <c r="AC38" s="1681">
        <v>2</v>
      </c>
      <c r="AD38" s="1937">
        <v>4</v>
      </c>
      <c r="AE38" s="1938">
        <v>2</v>
      </c>
      <c r="AF38" s="1681">
        <v>2</v>
      </c>
      <c r="AG38" s="1681">
        <v>2</v>
      </c>
      <c r="AH38" s="1940">
        <v>4</v>
      </c>
      <c r="AI38" s="1784"/>
      <c r="AJ38" s="1785"/>
      <c r="AK38" s="1783"/>
      <c r="AL38" s="1681"/>
      <c r="AM38" s="1784"/>
      <c r="AN38" s="1785"/>
      <c r="AO38" s="1783"/>
      <c r="AP38" s="1783"/>
      <c r="AQ38" s="1784"/>
      <c r="AR38" s="1785"/>
      <c r="AS38" s="1783"/>
      <c r="AT38" s="1783"/>
      <c r="AU38" s="1787"/>
      <c r="AV38" s="616"/>
      <c r="AW38" s="222"/>
      <c r="AX38" s="222"/>
      <c r="AY38" s="222"/>
      <c r="AZ38" s="224"/>
      <c r="BA38" s="222"/>
      <c r="BB38" s="222"/>
      <c r="BC38" s="222"/>
      <c r="BD38" s="246"/>
      <c r="BE38" s="227">
        <f t="shared" si="4"/>
        <v>28</v>
      </c>
      <c r="BF38" s="227">
        <f t="shared" si="5"/>
        <v>24</v>
      </c>
      <c r="BG38" s="605">
        <f t="shared" si="6"/>
        <v>52</v>
      </c>
      <c r="BH38" s="434"/>
      <c r="BI38" s="160" t="str">
        <f>IF(BG38=52, "+", "-")</f>
        <v>+</v>
      </c>
    </row>
    <row r="39" spans="1:62" ht="27.75" customHeight="1" x14ac:dyDescent="0.2">
      <c r="A39" s="196" t="s">
        <v>382</v>
      </c>
      <c r="B39" s="1810" t="s">
        <v>360</v>
      </c>
      <c r="C39" s="198" t="s">
        <v>361</v>
      </c>
      <c r="D39" s="199"/>
      <c r="E39" s="1935"/>
      <c r="F39" s="1783">
        <v>4</v>
      </c>
      <c r="G39" s="1783">
        <v>4</v>
      </c>
      <c r="H39" s="1936">
        <v>2</v>
      </c>
      <c r="I39" s="1784">
        <v>2</v>
      </c>
      <c r="J39" s="1785">
        <v>2</v>
      </c>
      <c r="K39" s="1783">
        <v>2</v>
      </c>
      <c r="L39" s="1783">
        <v>2</v>
      </c>
      <c r="M39" s="1937">
        <v>2</v>
      </c>
      <c r="N39" s="1938">
        <v>2</v>
      </c>
      <c r="O39" s="1681">
        <v>2</v>
      </c>
      <c r="P39" s="1681">
        <v>2</v>
      </c>
      <c r="Q39" s="1937">
        <v>2</v>
      </c>
      <c r="R39" s="1938">
        <v>2</v>
      </c>
      <c r="S39" s="1681">
        <v>4</v>
      </c>
      <c r="T39" s="1681">
        <v>4</v>
      </c>
      <c r="U39" s="1681">
        <v>4</v>
      </c>
      <c r="V39" s="1945">
        <v>2</v>
      </c>
      <c r="W39" s="210"/>
      <c r="X39" s="1570"/>
      <c r="Y39" s="1681"/>
      <c r="Z39" s="1937"/>
      <c r="AA39" s="1938"/>
      <c r="AB39" s="1681"/>
      <c r="AC39" s="1681"/>
      <c r="AD39" s="1937"/>
      <c r="AE39" s="1938"/>
      <c r="AF39" s="1681"/>
      <c r="AG39" s="1681"/>
      <c r="AH39" s="1783"/>
      <c r="AI39" s="1784"/>
      <c r="AJ39" s="1785"/>
      <c r="AK39" s="1783"/>
      <c r="AL39" s="1681"/>
      <c r="AM39" s="1784"/>
      <c r="AN39" s="1785"/>
      <c r="AO39" s="1783"/>
      <c r="AP39" s="1783"/>
      <c r="AQ39" s="1784"/>
      <c r="AR39" s="1785"/>
      <c r="AS39" s="1783"/>
      <c r="AT39" s="1783"/>
      <c r="AU39" s="1787"/>
      <c r="AV39" s="616"/>
      <c r="AW39" s="222"/>
      <c r="AX39" s="222"/>
      <c r="AY39" s="222"/>
      <c r="AZ39" s="224"/>
      <c r="BA39" s="222"/>
      <c r="BB39" s="222"/>
      <c r="BC39" s="222"/>
      <c r="BD39" s="246"/>
      <c r="BE39" s="227">
        <f t="shared" si="4"/>
        <v>44</v>
      </c>
      <c r="BF39" s="227">
        <f t="shared" si="5"/>
        <v>0</v>
      </c>
      <c r="BG39" s="605">
        <f t="shared" si="6"/>
        <v>44</v>
      </c>
      <c r="BH39" s="434"/>
      <c r="BI39" s="160" t="str">
        <f>IF(BG39=44, "+", "-")</f>
        <v>+</v>
      </c>
      <c r="BJ39" s="11">
        <f>SUM(E39:S39)</f>
        <v>34</v>
      </c>
    </row>
    <row r="40" spans="1:62" ht="27.75" customHeight="1" x14ac:dyDescent="0.2">
      <c r="A40" s="196" t="s">
        <v>383</v>
      </c>
      <c r="B40" s="1810" t="s">
        <v>363</v>
      </c>
      <c r="C40" s="198" t="s">
        <v>364</v>
      </c>
      <c r="D40" s="199"/>
      <c r="E40" s="1935"/>
      <c r="F40" s="1783"/>
      <c r="G40" s="1783"/>
      <c r="H40" s="1936"/>
      <c r="I40" s="1784"/>
      <c r="J40" s="1785"/>
      <c r="K40" s="1783"/>
      <c r="L40" s="1783"/>
      <c r="M40" s="1937"/>
      <c r="N40" s="1938"/>
      <c r="O40" s="1681"/>
      <c r="P40" s="1681"/>
      <c r="Q40" s="1937"/>
      <c r="R40" s="1938"/>
      <c r="S40" s="1681"/>
      <c r="T40" s="1681"/>
      <c r="U40" s="1681"/>
      <c r="V40" s="1945"/>
      <c r="W40" s="210"/>
      <c r="X40" s="1570"/>
      <c r="Y40" s="1681">
        <v>2</v>
      </c>
      <c r="Z40" s="1937">
        <v>2</v>
      </c>
      <c r="AA40" s="1938">
        <v>2</v>
      </c>
      <c r="AB40" s="1681">
        <v>2</v>
      </c>
      <c r="AC40" s="1681">
        <v>2</v>
      </c>
      <c r="AD40" s="1937">
        <v>2</v>
      </c>
      <c r="AE40" s="1938">
        <v>2</v>
      </c>
      <c r="AF40" s="1681">
        <v>2</v>
      </c>
      <c r="AG40" s="1948">
        <v>4</v>
      </c>
      <c r="AH40" s="1799"/>
      <c r="AI40" s="1784"/>
      <c r="AJ40" s="1785"/>
      <c r="AK40" s="1783"/>
      <c r="AL40" s="1681"/>
      <c r="AM40" s="1784"/>
      <c r="AN40" s="1785"/>
      <c r="AO40" s="1783"/>
      <c r="AP40" s="1783"/>
      <c r="AQ40" s="1784"/>
      <c r="AR40" s="1785"/>
      <c r="AS40" s="1783"/>
      <c r="AT40" s="1783"/>
      <c r="AU40" s="1787"/>
      <c r="AV40" s="616"/>
      <c r="AW40" s="222"/>
      <c r="AX40" s="222"/>
      <c r="AY40" s="222"/>
      <c r="AZ40" s="224"/>
      <c r="BA40" s="222"/>
      <c r="BB40" s="222"/>
      <c r="BC40" s="222"/>
      <c r="BD40" s="246"/>
      <c r="BE40" s="227">
        <f t="shared" si="4"/>
        <v>0</v>
      </c>
      <c r="BF40" s="227">
        <f t="shared" si="5"/>
        <v>20</v>
      </c>
      <c r="BG40" s="605">
        <f t="shared" si="6"/>
        <v>20</v>
      </c>
      <c r="BH40" s="434"/>
      <c r="BI40" s="160" t="str">
        <f>IF(BG40=20, "+", "-")</f>
        <v>+</v>
      </c>
    </row>
    <row r="41" spans="1:62" ht="39" customHeight="1" x14ac:dyDescent="0.2">
      <c r="A41" s="196" t="s">
        <v>384</v>
      </c>
      <c r="B41" s="1810" t="s">
        <v>365</v>
      </c>
      <c r="C41" s="198" t="s">
        <v>210</v>
      </c>
      <c r="D41" s="199"/>
      <c r="E41" s="1935"/>
      <c r="F41" s="1783">
        <v>2</v>
      </c>
      <c r="G41" s="1783">
        <v>2</v>
      </c>
      <c r="H41" s="1936">
        <v>2</v>
      </c>
      <c r="I41" s="1784">
        <v>2</v>
      </c>
      <c r="J41" s="1785">
        <v>2</v>
      </c>
      <c r="K41" s="1783">
        <v>2</v>
      </c>
      <c r="L41" s="1783">
        <v>2</v>
      </c>
      <c r="M41" s="1937">
        <v>2</v>
      </c>
      <c r="N41" s="1938">
        <v>2</v>
      </c>
      <c r="O41" s="1681">
        <v>2</v>
      </c>
      <c r="P41" s="1681">
        <v>2</v>
      </c>
      <c r="Q41" s="1937">
        <v>2</v>
      </c>
      <c r="R41" s="1938">
        <v>2</v>
      </c>
      <c r="S41" s="1681">
        <v>2</v>
      </c>
      <c r="T41" s="1681">
        <v>2</v>
      </c>
      <c r="U41" s="1681">
        <v>2</v>
      </c>
      <c r="V41" s="1945"/>
      <c r="W41" s="210"/>
      <c r="X41" s="1570"/>
      <c r="Y41" s="1681">
        <v>4</v>
      </c>
      <c r="Z41" s="1937">
        <v>4</v>
      </c>
      <c r="AA41" s="1938">
        <v>6</v>
      </c>
      <c r="AB41" s="1681">
        <v>4</v>
      </c>
      <c r="AC41" s="1681">
        <v>4</v>
      </c>
      <c r="AD41" s="1937">
        <v>4</v>
      </c>
      <c r="AE41" s="1938">
        <v>6</v>
      </c>
      <c r="AF41" s="1681">
        <v>6</v>
      </c>
      <c r="AG41" s="1681">
        <v>4</v>
      </c>
      <c r="AH41" s="1940">
        <v>6</v>
      </c>
      <c r="AI41" s="1784"/>
      <c r="AJ41" s="1785"/>
      <c r="AK41" s="1783"/>
      <c r="AL41" s="1681"/>
      <c r="AM41" s="1784"/>
      <c r="AN41" s="1785"/>
      <c r="AO41" s="1783"/>
      <c r="AP41" s="1783"/>
      <c r="AQ41" s="1784"/>
      <c r="AR41" s="1785"/>
      <c r="AS41" s="1783"/>
      <c r="AT41" s="1783"/>
      <c r="AU41" s="1787"/>
      <c r="AV41" s="616"/>
      <c r="AW41" s="222"/>
      <c r="AX41" s="222"/>
      <c r="AY41" s="222"/>
      <c r="AZ41" s="224"/>
      <c r="BA41" s="222"/>
      <c r="BB41" s="222"/>
      <c r="BC41" s="222"/>
      <c r="BD41" s="246"/>
      <c r="BE41" s="227">
        <f t="shared" si="4"/>
        <v>32</v>
      </c>
      <c r="BF41" s="227">
        <f t="shared" si="5"/>
        <v>48</v>
      </c>
      <c r="BG41" s="605">
        <f t="shared" si="6"/>
        <v>80</v>
      </c>
      <c r="BH41" s="434"/>
      <c r="BI41" s="160" t="str">
        <f>IF(BG41=80, "+", "-")</f>
        <v>+</v>
      </c>
      <c r="BJ41" s="11">
        <f>SUM(E41:Q41)</f>
        <v>24</v>
      </c>
    </row>
    <row r="42" spans="1:62" ht="27.75" customHeight="1" x14ac:dyDescent="0.2">
      <c r="A42" s="196" t="s">
        <v>84</v>
      </c>
      <c r="B42" s="1810" t="s">
        <v>366</v>
      </c>
      <c r="C42" s="198" t="s">
        <v>367</v>
      </c>
      <c r="D42" s="199"/>
      <c r="E42" s="1935"/>
      <c r="F42" s="1783">
        <v>2</v>
      </c>
      <c r="G42" s="1783">
        <v>2</v>
      </c>
      <c r="H42" s="1936">
        <v>2</v>
      </c>
      <c r="I42" s="1784">
        <v>2</v>
      </c>
      <c r="J42" s="1785">
        <v>2</v>
      </c>
      <c r="K42" s="1783">
        <v>2</v>
      </c>
      <c r="L42" s="1783">
        <v>2</v>
      </c>
      <c r="M42" s="1937">
        <v>2</v>
      </c>
      <c r="N42" s="1938">
        <v>2</v>
      </c>
      <c r="O42" s="1681">
        <v>4</v>
      </c>
      <c r="P42" s="1681">
        <v>4</v>
      </c>
      <c r="Q42" s="1937"/>
      <c r="R42" s="1938">
        <v>2</v>
      </c>
      <c r="S42" s="1681">
        <v>2</v>
      </c>
      <c r="T42" s="1681">
        <v>2</v>
      </c>
      <c r="U42" s="1681">
        <v>2</v>
      </c>
      <c r="V42" s="1945">
        <v>2</v>
      </c>
      <c r="W42" s="210"/>
      <c r="X42" s="1570"/>
      <c r="Y42" s="1681"/>
      <c r="Z42" s="1937"/>
      <c r="AA42" s="1938"/>
      <c r="AB42" s="1681"/>
      <c r="AC42" s="1681"/>
      <c r="AD42" s="1937"/>
      <c r="AE42" s="1938"/>
      <c r="AF42" s="1681"/>
      <c r="AG42" s="1681"/>
      <c r="AH42" s="1783"/>
      <c r="AI42" s="1784"/>
      <c r="AJ42" s="1785"/>
      <c r="AK42" s="1783"/>
      <c r="AL42" s="1681"/>
      <c r="AM42" s="1784"/>
      <c r="AN42" s="1785"/>
      <c r="AO42" s="1783"/>
      <c r="AP42" s="1783"/>
      <c r="AQ42" s="1784"/>
      <c r="AR42" s="1785"/>
      <c r="AS42" s="1783"/>
      <c r="AT42" s="1783"/>
      <c r="AU42" s="1787"/>
      <c r="AV42" s="616"/>
      <c r="AW42" s="222"/>
      <c r="AX42" s="222"/>
      <c r="AY42" s="222"/>
      <c r="AZ42" s="224"/>
      <c r="BA42" s="222"/>
      <c r="BB42" s="222"/>
      <c r="BC42" s="222"/>
      <c r="BD42" s="246"/>
      <c r="BE42" s="227">
        <f t="shared" si="4"/>
        <v>36</v>
      </c>
      <c r="BF42" s="227">
        <f t="shared" si="5"/>
        <v>0</v>
      </c>
      <c r="BG42" s="605">
        <f t="shared" si="6"/>
        <v>36</v>
      </c>
      <c r="BH42" s="434"/>
      <c r="BI42" s="160" t="str">
        <f>IF(BG42=36, "+", "-")</f>
        <v>+</v>
      </c>
    </row>
    <row r="43" spans="1:62" ht="35.25" customHeight="1" x14ac:dyDescent="0.2">
      <c r="A43" s="196" t="s">
        <v>80</v>
      </c>
      <c r="B43" s="1810" t="s">
        <v>368</v>
      </c>
      <c r="C43" s="198" t="s">
        <v>369</v>
      </c>
      <c r="D43" s="199"/>
      <c r="E43" s="1935"/>
      <c r="F43" s="1783">
        <v>2</v>
      </c>
      <c r="G43" s="1783"/>
      <c r="H43" s="1936">
        <v>2</v>
      </c>
      <c r="I43" s="1784"/>
      <c r="J43" s="1785">
        <v>2</v>
      </c>
      <c r="K43" s="1783"/>
      <c r="L43" s="1783">
        <v>2</v>
      </c>
      <c r="M43" s="1937"/>
      <c r="N43" s="1938">
        <v>2</v>
      </c>
      <c r="O43" s="1681"/>
      <c r="P43" s="1681"/>
      <c r="Q43" s="1937">
        <v>2</v>
      </c>
      <c r="R43" s="1938">
        <v>2</v>
      </c>
      <c r="S43" s="1681"/>
      <c r="T43" s="1681">
        <v>2</v>
      </c>
      <c r="U43" s="1681"/>
      <c r="V43" s="1945">
        <v>2</v>
      </c>
      <c r="W43" s="210"/>
      <c r="X43" s="1570"/>
      <c r="Y43" s="1681">
        <v>2</v>
      </c>
      <c r="Z43" s="1937">
        <v>2</v>
      </c>
      <c r="AA43" s="1938">
        <v>2</v>
      </c>
      <c r="AB43" s="1681">
        <v>2</v>
      </c>
      <c r="AC43" s="1681">
        <v>2</v>
      </c>
      <c r="AD43" s="1937">
        <v>2</v>
      </c>
      <c r="AE43" s="1938">
        <v>2</v>
      </c>
      <c r="AF43" s="1948">
        <v>4</v>
      </c>
      <c r="AG43" s="1570"/>
      <c r="AH43" s="1783"/>
      <c r="AI43" s="1784"/>
      <c r="AJ43" s="1785"/>
      <c r="AK43" s="1783"/>
      <c r="AL43" s="1681"/>
      <c r="AM43" s="1784"/>
      <c r="AN43" s="1785"/>
      <c r="AO43" s="1783"/>
      <c r="AP43" s="1783"/>
      <c r="AQ43" s="1784"/>
      <c r="AR43" s="1785"/>
      <c r="AS43" s="1783"/>
      <c r="AT43" s="1783"/>
      <c r="AU43" s="1787"/>
      <c r="AV43" s="616"/>
      <c r="AW43" s="222"/>
      <c r="AX43" s="222"/>
      <c r="AY43" s="222"/>
      <c r="AZ43" s="224"/>
      <c r="BA43" s="222"/>
      <c r="BB43" s="222"/>
      <c r="BC43" s="222"/>
      <c r="BD43" s="246"/>
      <c r="BE43" s="227">
        <f t="shared" si="4"/>
        <v>18</v>
      </c>
      <c r="BF43" s="227">
        <f t="shared" si="5"/>
        <v>18</v>
      </c>
      <c r="BG43" s="605">
        <f t="shared" si="6"/>
        <v>36</v>
      </c>
      <c r="BH43" s="434"/>
      <c r="BI43" s="160" t="str">
        <f>IF(BG43=36, "+", "-")</f>
        <v>+</v>
      </c>
    </row>
    <row r="44" spans="1:62" ht="27" customHeight="1" x14ac:dyDescent="0.2">
      <c r="A44" s="1949"/>
      <c r="B44" s="1950" t="s">
        <v>330</v>
      </c>
      <c r="C44" s="1951" t="s">
        <v>331</v>
      </c>
      <c r="D44" s="430"/>
      <c r="E44" s="1631"/>
      <c r="F44" s="1628"/>
      <c r="G44" s="1628"/>
      <c r="H44" s="1952"/>
      <c r="I44" s="1630"/>
      <c r="J44" s="1627"/>
      <c r="K44" s="1628"/>
      <c r="L44" s="1953"/>
      <c r="M44" s="1954"/>
      <c r="N44" s="1955"/>
      <c r="O44" s="1953"/>
      <c r="P44" s="1953"/>
      <c r="Q44" s="1954"/>
      <c r="R44" s="1955"/>
      <c r="S44" s="1953"/>
      <c r="T44" s="1953"/>
      <c r="U44" s="1953"/>
      <c r="V44" s="1956"/>
      <c r="W44" s="2008"/>
      <c r="X44" s="1958"/>
      <c r="Y44" s="1953"/>
      <c r="Z44" s="1954"/>
      <c r="AA44" s="1955"/>
      <c r="AB44" s="2011"/>
      <c r="AC44" s="2011"/>
      <c r="AD44" s="2009"/>
      <c r="AE44" s="2010"/>
      <c r="AF44" s="2011"/>
      <c r="AG44" s="2011"/>
      <c r="AH44" s="427"/>
      <c r="AI44" s="428"/>
      <c r="AJ44" s="1075"/>
      <c r="AK44" s="427"/>
      <c r="AL44" s="2011"/>
      <c r="AM44" s="428"/>
      <c r="AN44" s="1075"/>
      <c r="AO44" s="427"/>
      <c r="AP44" s="427"/>
      <c r="AQ44" s="428"/>
      <c r="AR44" s="1075"/>
      <c r="AS44" s="427"/>
      <c r="AT44" s="427"/>
      <c r="AU44" s="1142"/>
      <c r="AV44" s="426"/>
      <c r="AW44" s="427"/>
      <c r="AX44" s="427"/>
      <c r="AY44" s="427"/>
      <c r="AZ44" s="429"/>
      <c r="BA44" s="427"/>
      <c r="BB44" s="427"/>
      <c r="BC44" s="427"/>
      <c r="BD44" s="430"/>
      <c r="BE44" s="432">
        <f t="shared" si="4"/>
        <v>0</v>
      </c>
      <c r="BF44" s="432">
        <f t="shared" si="5"/>
        <v>0</v>
      </c>
      <c r="BG44" s="433">
        <f t="shared" si="6"/>
        <v>0</v>
      </c>
      <c r="BH44" s="434"/>
      <c r="BI44" s="160"/>
    </row>
    <row r="45" spans="1:62" ht="32.25" customHeight="1" x14ac:dyDescent="0.2">
      <c r="A45" s="925" t="s">
        <v>354</v>
      </c>
      <c r="B45" s="1972" t="s">
        <v>335</v>
      </c>
      <c r="C45" s="926" t="s">
        <v>336</v>
      </c>
      <c r="D45" s="694"/>
      <c r="E45" s="1935">
        <v>2</v>
      </c>
      <c r="F45" s="1783">
        <v>2</v>
      </c>
      <c r="G45" s="1783">
        <v>4</v>
      </c>
      <c r="H45" s="1936">
        <v>4</v>
      </c>
      <c r="I45" s="1784">
        <v>4</v>
      </c>
      <c r="J45" s="1785">
        <v>4</v>
      </c>
      <c r="K45" s="1783">
        <v>4</v>
      </c>
      <c r="L45" s="1783">
        <v>2</v>
      </c>
      <c r="M45" s="1937">
        <v>4</v>
      </c>
      <c r="N45" s="1938">
        <v>4</v>
      </c>
      <c r="O45" s="1681">
        <v>4</v>
      </c>
      <c r="P45" s="1681">
        <v>4</v>
      </c>
      <c r="Q45" s="1937">
        <v>2</v>
      </c>
      <c r="R45" s="1938">
        <v>4</v>
      </c>
      <c r="S45" s="1681">
        <v>4</v>
      </c>
      <c r="T45" s="1681">
        <v>4</v>
      </c>
      <c r="U45" s="1948">
        <v>4</v>
      </c>
      <c r="V45" s="1939"/>
      <c r="W45" s="2012"/>
      <c r="X45" s="1979"/>
      <c r="Y45" s="1977"/>
      <c r="Z45" s="1975"/>
      <c r="AA45" s="1976"/>
      <c r="AB45" s="1977"/>
      <c r="AC45" s="1977"/>
      <c r="AD45" s="1975"/>
      <c r="AE45" s="1976"/>
      <c r="AF45" s="1977"/>
      <c r="AG45" s="1977"/>
      <c r="AH45" s="1788"/>
      <c r="AI45" s="1789"/>
      <c r="AJ45" s="1974"/>
      <c r="AK45" s="1788"/>
      <c r="AL45" s="1977"/>
      <c r="AM45" s="1789"/>
      <c r="AN45" s="1974"/>
      <c r="AO45" s="1788"/>
      <c r="AP45" s="1788"/>
      <c r="AQ45" s="1789"/>
      <c r="AR45" s="1974"/>
      <c r="AS45" s="1788"/>
      <c r="AT45" s="1788"/>
      <c r="AU45" s="2014"/>
      <c r="AV45" s="707"/>
      <c r="AW45" s="290"/>
      <c r="AX45" s="290"/>
      <c r="AY45" s="290"/>
      <c r="AZ45" s="292"/>
      <c r="BA45" s="290"/>
      <c r="BB45" s="290"/>
      <c r="BC45" s="290"/>
      <c r="BD45" s="293"/>
      <c r="BE45" s="294">
        <f t="shared" si="4"/>
        <v>60</v>
      </c>
      <c r="BF45" s="294">
        <f t="shared" si="5"/>
        <v>0</v>
      </c>
      <c r="BG45" s="804">
        <f t="shared" si="6"/>
        <v>60</v>
      </c>
      <c r="BH45" s="434"/>
      <c r="BI45" s="160" t="str">
        <f>IF(BG45=60, "+", "-")</f>
        <v>+</v>
      </c>
      <c r="BJ45" s="11">
        <f>SUM(D45:S45)</f>
        <v>52</v>
      </c>
    </row>
    <row r="46" spans="1:62" ht="18.75" customHeight="1" x14ac:dyDescent="0.2">
      <c r="A46" s="1980" t="s">
        <v>337</v>
      </c>
      <c r="B46" s="982" t="s">
        <v>338</v>
      </c>
      <c r="C46" s="983" t="s">
        <v>339</v>
      </c>
      <c r="D46" s="984"/>
      <c r="E46" s="1009"/>
      <c r="F46" s="1010">
        <v>4</v>
      </c>
      <c r="G46" s="1010"/>
      <c r="H46" s="1981"/>
      <c r="I46" s="1982"/>
      <c r="J46" s="1012">
        <v>2</v>
      </c>
      <c r="K46" s="1010"/>
      <c r="L46" s="1010">
        <v>2</v>
      </c>
      <c r="M46" s="1983"/>
      <c r="N46" s="1984"/>
      <c r="O46" s="1985"/>
      <c r="P46" s="1985"/>
      <c r="Q46" s="1983">
        <v>2</v>
      </c>
      <c r="R46" s="1984">
        <v>2</v>
      </c>
      <c r="S46" s="1985"/>
      <c r="T46" s="1985">
        <v>2</v>
      </c>
      <c r="U46" s="1985"/>
      <c r="V46" s="1986">
        <v>2</v>
      </c>
      <c r="W46" s="1015"/>
      <c r="X46" s="1987"/>
      <c r="Y46" s="1985">
        <v>2</v>
      </c>
      <c r="Z46" s="1983">
        <v>2</v>
      </c>
      <c r="AA46" s="1984">
        <v>2</v>
      </c>
      <c r="AB46" s="1985">
        <v>2</v>
      </c>
      <c r="AC46" s="1985">
        <v>2</v>
      </c>
      <c r="AD46" s="1983">
        <v>2</v>
      </c>
      <c r="AE46" s="1984">
        <v>4</v>
      </c>
      <c r="AF46" s="1985">
        <v>2</v>
      </c>
      <c r="AG46" s="2015">
        <v>2</v>
      </c>
      <c r="AH46" s="1010"/>
      <c r="AI46" s="1982"/>
      <c r="AJ46" s="1012"/>
      <c r="AK46" s="1010"/>
      <c r="AL46" s="1985"/>
      <c r="AM46" s="1982"/>
      <c r="AN46" s="1012"/>
      <c r="AO46" s="1010"/>
      <c r="AP46" s="1010"/>
      <c r="AQ46" s="1982"/>
      <c r="AR46" s="1012"/>
      <c r="AS46" s="1010"/>
      <c r="AT46" s="1010"/>
      <c r="AU46" s="2017"/>
      <c r="AV46" s="2048"/>
      <c r="AW46" s="261"/>
      <c r="AX46" s="261"/>
      <c r="AY46" s="261"/>
      <c r="AZ46" s="263"/>
      <c r="BA46" s="261"/>
      <c r="BB46" s="261"/>
      <c r="BC46" s="261"/>
      <c r="BD46" s="264"/>
      <c r="BE46" s="654">
        <f t="shared" si="4"/>
        <v>16</v>
      </c>
      <c r="BF46" s="654">
        <f t="shared" si="5"/>
        <v>20</v>
      </c>
      <c r="BG46" s="947">
        <f t="shared" si="6"/>
        <v>36</v>
      </c>
      <c r="BH46" s="434"/>
      <c r="BI46" s="160" t="str">
        <f>IF(BG46=36, "+", "-")</f>
        <v>+</v>
      </c>
      <c r="BJ46" s="11">
        <f>SUM(D46:S46)</f>
        <v>12</v>
      </c>
    </row>
    <row r="47" spans="1:62" ht="30" customHeight="1" x14ac:dyDescent="0.2">
      <c r="A47" s="1949"/>
      <c r="B47" s="1950" t="s">
        <v>340</v>
      </c>
      <c r="C47" s="1951" t="s">
        <v>341</v>
      </c>
      <c r="D47" s="430"/>
      <c r="E47" s="1631"/>
      <c r="F47" s="1628"/>
      <c r="G47" s="1628"/>
      <c r="H47" s="1952"/>
      <c r="I47" s="1630"/>
      <c r="J47" s="1627"/>
      <c r="K47" s="1628"/>
      <c r="L47" s="1953"/>
      <c r="M47" s="1954"/>
      <c r="N47" s="1955"/>
      <c r="O47" s="1953"/>
      <c r="P47" s="1953"/>
      <c r="Q47" s="1954"/>
      <c r="R47" s="1955"/>
      <c r="S47" s="1953"/>
      <c r="T47" s="1953"/>
      <c r="U47" s="1953"/>
      <c r="V47" s="1956"/>
      <c r="W47" s="2008"/>
      <c r="X47" s="1958"/>
      <c r="Y47" s="1953"/>
      <c r="Z47" s="1954"/>
      <c r="AA47" s="1955"/>
      <c r="AB47" s="2011"/>
      <c r="AC47" s="2011"/>
      <c r="AD47" s="2009"/>
      <c r="AE47" s="2010"/>
      <c r="AF47" s="2011"/>
      <c r="AG47" s="2011"/>
      <c r="AH47" s="427"/>
      <c r="AI47" s="428"/>
      <c r="AJ47" s="1075"/>
      <c r="AK47" s="427"/>
      <c r="AL47" s="2011"/>
      <c r="AM47" s="428"/>
      <c r="AN47" s="1075"/>
      <c r="AO47" s="427"/>
      <c r="AP47" s="427"/>
      <c r="AQ47" s="428"/>
      <c r="AR47" s="1075"/>
      <c r="AS47" s="427"/>
      <c r="AT47" s="427"/>
      <c r="AU47" s="1142"/>
      <c r="AV47" s="426"/>
      <c r="AW47" s="427"/>
      <c r="AX47" s="427"/>
      <c r="AY47" s="427"/>
      <c r="AZ47" s="429"/>
      <c r="BA47" s="427"/>
      <c r="BB47" s="427"/>
      <c r="BC47" s="427"/>
      <c r="BD47" s="430"/>
      <c r="BE47" s="432">
        <f t="shared" si="4"/>
        <v>0</v>
      </c>
      <c r="BF47" s="432">
        <f t="shared" si="5"/>
        <v>0</v>
      </c>
      <c r="BG47" s="433">
        <f t="shared" si="6"/>
        <v>0</v>
      </c>
      <c r="BH47" s="434"/>
      <c r="BI47" s="160"/>
    </row>
    <row r="48" spans="1:62" ht="33" customHeight="1" x14ac:dyDescent="0.2">
      <c r="A48" s="1989" t="s">
        <v>370</v>
      </c>
      <c r="B48" s="670" t="s">
        <v>94</v>
      </c>
      <c r="C48" s="129" t="s">
        <v>110</v>
      </c>
      <c r="D48" s="164"/>
      <c r="E48" s="1961">
        <v>2</v>
      </c>
      <c r="F48" s="1962">
        <v>2</v>
      </c>
      <c r="G48" s="1962">
        <v>2</v>
      </c>
      <c r="H48" s="1962">
        <v>2</v>
      </c>
      <c r="I48" s="1964">
        <v>2</v>
      </c>
      <c r="J48" s="1965">
        <v>2</v>
      </c>
      <c r="K48" s="1962">
        <v>2</v>
      </c>
      <c r="L48" s="1968">
        <v>2</v>
      </c>
      <c r="M48" s="1966">
        <v>2</v>
      </c>
      <c r="N48" s="1967">
        <v>2</v>
      </c>
      <c r="O48" s="1968">
        <v>2</v>
      </c>
      <c r="P48" s="1968">
        <v>2</v>
      </c>
      <c r="Q48" s="1966">
        <v>2</v>
      </c>
      <c r="R48" s="1967">
        <v>2</v>
      </c>
      <c r="S48" s="1968">
        <v>2</v>
      </c>
      <c r="T48" s="1968">
        <v>2</v>
      </c>
      <c r="U48" s="1968"/>
      <c r="V48" s="1939"/>
      <c r="W48" s="141"/>
      <c r="X48" s="1969"/>
      <c r="Y48" s="1968">
        <v>4</v>
      </c>
      <c r="Z48" s="1966">
        <v>2</v>
      </c>
      <c r="AA48" s="1967">
        <v>2</v>
      </c>
      <c r="AB48" s="2020">
        <v>4</v>
      </c>
      <c r="AC48" s="2020">
        <v>4</v>
      </c>
      <c r="AD48" s="2018">
        <v>4</v>
      </c>
      <c r="AE48" s="2019">
        <v>2</v>
      </c>
      <c r="AF48" s="2020">
        <v>2</v>
      </c>
      <c r="AG48" s="2049">
        <v>2</v>
      </c>
      <c r="AH48" s="2024"/>
      <c r="AI48" s="2023"/>
      <c r="AJ48" s="692"/>
      <c r="AK48" s="2024"/>
      <c r="AL48" s="2020"/>
      <c r="AM48" s="2023"/>
      <c r="AN48" s="692"/>
      <c r="AO48" s="2024"/>
      <c r="AP48" s="2024"/>
      <c r="AQ48" s="2023"/>
      <c r="AR48" s="692"/>
      <c r="AS48" s="2024"/>
      <c r="AT48" s="1962"/>
      <c r="AU48" s="2025"/>
      <c r="AV48" s="692"/>
      <c r="AW48" s="153"/>
      <c r="AX48" s="153"/>
      <c r="AY48" s="153"/>
      <c r="AZ48" s="155"/>
      <c r="BA48" s="153"/>
      <c r="BB48" s="153"/>
      <c r="BC48" s="153"/>
      <c r="BD48" s="156"/>
      <c r="BE48" s="157">
        <f t="shared" si="4"/>
        <v>32</v>
      </c>
      <c r="BF48" s="157">
        <f t="shared" si="5"/>
        <v>26</v>
      </c>
      <c r="BG48" s="924">
        <f t="shared" si="6"/>
        <v>58</v>
      </c>
      <c r="BH48" s="434"/>
      <c r="BI48" s="160" t="str">
        <f>IF(BG48=58, "+", "-")</f>
        <v>+</v>
      </c>
    </row>
    <row r="49" spans="1:62" ht="37.5" customHeight="1" x14ac:dyDescent="0.2">
      <c r="A49" s="382" t="s">
        <v>371</v>
      </c>
      <c r="B49" s="1990" t="s">
        <v>171</v>
      </c>
      <c r="C49" s="163" t="s">
        <v>378</v>
      </c>
      <c r="D49" s="694"/>
      <c r="E49" s="1732"/>
      <c r="F49" s="1730">
        <v>2</v>
      </c>
      <c r="G49" s="1730">
        <v>4</v>
      </c>
      <c r="H49" s="1730">
        <v>4</v>
      </c>
      <c r="I49" s="1731">
        <v>6</v>
      </c>
      <c r="J49" s="1991">
        <v>4</v>
      </c>
      <c r="K49" s="1730">
        <v>4</v>
      </c>
      <c r="L49" s="1992">
        <v>4</v>
      </c>
      <c r="M49" s="1993">
        <v>6</v>
      </c>
      <c r="N49" s="1994">
        <v>4</v>
      </c>
      <c r="O49" s="1992">
        <v>4</v>
      </c>
      <c r="P49" s="1992">
        <v>4</v>
      </c>
      <c r="Q49" s="1993">
        <v>6</v>
      </c>
      <c r="R49" s="1994">
        <v>4</v>
      </c>
      <c r="S49" s="1992">
        <v>4</v>
      </c>
      <c r="T49" s="1992">
        <v>4</v>
      </c>
      <c r="U49" s="1992">
        <v>4</v>
      </c>
      <c r="V49" s="1998">
        <v>8</v>
      </c>
      <c r="W49" s="175"/>
      <c r="X49" s="1996"/>
      <c r="Y49" s="1992"/>
      <c r="Z49" s="1993"/>
      <c r="AA49" s="1994"/>
      <c r="AB49" s="1813"/>
      <c r="AC49" s="1813"/>
      <c r="AD49" s="1866"/>
      <c r="AE49" s="1812"/>
      <c r="AF49" s="1813"/>
      <c r="AG49" s="1813"/>
      <c r="AH49" s="1814"/>
      <c r="AI49" s="1867"/>
      <c r="AJ49" s="729"/>
      <c r="AK49" s="1814"/>
      <c r="AL49" s="1813"/>
      <c r="AM49" s="1867"/>
      <c r="AN49" s="729"/>
      <c r="AO49" s="1814"/>
      <c r="AP49" s="1814"/>
      <c r="AQ49" s="1867"/>
      <c r="AR49" s="729"/>
      <c r="AS49" s="1814"/>
      <c r="AT49" s="1730"/>
      <c r="AU49" s="1768"/>
      <c r="AV49" s="456"/>
      <c r="AW49" s="189"/>
      <c r="AX49" s="189"/>
      <c r="AY49" s="189"/>
      <c r="AZ49" s="191"/>
      <c r="BA49" s="189"/>
      <c r="BB49" s="189"/>
      <c r="BC49" s="189"/>
      <c r="BD49" s="192"/>
      <c r="BE49" s="195">
        <f t="shared" si="4"/>
        <v>76</v>
      </c>
      <c r="BF49" s="195">
        <f t="shared" si="5"/>
        <v>0</v>
      </c>
      <c r="BG49" s="552">
        <f t="shared" si="6"/>
        <v>76</v>
      </c>
      <c r="BH49" s="434"/>
      <c r="BI49" s="160" t="str">
        <f>IF(BG49=76, "+", "-")</f>
        <v>+</v>
      </c>
      <c r="BJ49" s="11">
        <f>SUM(E49:Q49)</f>
        <v>52</v>
      </c>
    </row>
    <row r="50" spans="1:62" ht="15.75" customHeight="1" x14ac:dyDescent="0.2">
      <c r="A50" s="249" t="s">
        <v>372</v>
      </c>
      <c r="B50" s="1810" t="s">
        <v>135</v>
      </c>
      <c r="C50" s="198" t="s">
        <v>177</v>
      </c>
      <c r="D50" s="694"/>
      <c r="E50" s="2026"/>
      <c r="F50" s="1796">
        <v>4</v>
      </c>
      <c r="G50" s="1796">
        <v>4</v>
      </c>
      <c r="H50" s="1796">
        <v>4</v>
      </c>
      <c r="I50" s="2002">
        <v>4</v>
      </c>
      <c r="J50" s="2003">
        <v>4</v>
      </c>
      <c r="K50" s="1796">
        <v>4</v>
      </c>
      <c r="L50" s="1999">
        <v>4</v>
      </c>
      <c r="M50" s="2000">
        <v>4</v>
      </c>
      <c r="N50" s="2001">
        <v>4</v>
      </c>
      <c r="O50" s="1999">
        <v>4</v>
      </c>
      <c r="P50" s="1999">
        <v>4</v>
      </c>
      <c r="Q50" s="2000">
        <v>4</v>
      </c>
      <c r="R50" s="2001">
        <v>4</v>
      </c>
      <c r="S50" s="1999">
        <v>4</v>
      </c>
      <c r="T50" s="1999">
        <v>4</v>
      </c>
      <c r="U50" s="1999">
        <v>4</v>
      </c>
      <c r="V50" s="1945">
        <v>4</v>
      </c>
      <c r="W50" s="210"/>
      <c r="X50" s="1570"/>
      <c r="Y50" s="1999">
        <v>6</v>
      </c>
      <c r="Z50" s="2000">
        <v>4</v>
      </c>
      <c r="AA50" s="2001">
        <v>4</v>
      </c>
      <c r="AB50" s="1804">
        <v>4</v>
      </c>
      <c r="AC50" s="1804">
        <v>4</v>
      </c>
      <c r="AD50" s="2027">
        <v>4</v>
      </c>
      <c r="AE50" s="1803">
        <v>2</v>
      </c>
      <c r="AF50" s="1804">
        <v>4</v>
      </c>
      <c r="AG50" s="1804">
        <v>6</v>
      </c>
      <c r="AH50" s="748">
        <v>6</v>
      </c>
      <c r="AI50" s="972"/>
      <c r="AJ50" s="719"/>
      <c r="AK50" s="971"/>
      <c r="AL50" s="970"/>
      <c r="AM50" s="972"/>
      <c r="AN50" s="719"/>
      <c r="AO50" s="971"/>
      <c r="AP50" s="971"/>
      <c r="AQ50" s="972"/>
      <c r="AR50" s="719"/>
      <c r="AS50" s="971"/>
      <c r="AT50" s="971"/>
      <c r="AU50" s="968"/>
      <c r="AV50" s="616"/>
      <c r="AW50" s="222"/>
      <c r="AX50" s="222"/>
      <c r="AY50" s="222"/>
      <c r="AZ50" s="224"/>
      <c r="BA50" s="222"/>
      <c r="BB50" s="222"/>
      <c r="BC50" s="222"/>
      <c r="BD50" s="246"/>
      <c r="BE50" s="1482">
        <f t="shared" si="4"/>
        <v>68</v>
      </c>
      <c r="BF50" s="227">
        <f t="shared" si="5"/>
        <v>44</v>
      </c>
      <c r="BG50" s="605">
        <f t="shared" si="6"/>
        <v>112</v>
      </c>
      <c r="BH50" s="434"/>
      <c r="BI50" s="160" t="str">
        <f>IF(BG50=112, "+", "-")</f>
        <v>+</v>
      </c>
      <c r="BJ50" s="11">
        <f>SUM(E50:Q50)</f>
        <v>48</v>
      </c>
    </row>
    <row r="51" spans="1:62" ht="15.75" customHeight="1" x14ac:dyDescent="0.2">
      <c r="A51" s="457" t="s">
        <v>373</v>
      </c>
      <c r="B51" s="2028" t="s">
        <v>137</v>
      </c>
      <c r="C51" s="459" t="s">
        <v>138</v>
      </c>
      <c r="D51" s="694"/>
      <c r="E51" s="2029"/>
      <c r="F51" s="2030"/>
      <c r="G51" s="2030"/>
      <c r="H51" s="2030"/>
      <c r="I51" s="2031"/>
      <c r="J51" s="1942"/>
      <c r="K51" s="2030"/>
      <c r="L51" s="2032"/>
      <c r="M51" s="2033"/>
      <c r="N51" s="2034"/>
      <c r="O51" s="2032"/>
      <c r="P51" s="2032"/>
      <c r="Q51" s="2033"/>
      <c r="R51" s="2034"/>
      <c r="S51" s="2032"/>
      <c r="T51" s="2032"/>
      <c r="U51" s="2032"/>
      <c r="V51" s="2035"/>
      <c r="W51" s="761"/>
      <c r="X51" s="1365"/>
      <c r="Y51" s="2032"/>
      <c r="Z51" s="2033"/>
      <c r="AA51" s="2034"/>
      <c r="AB51" s="1003"/>
      <c r="AC51" s="1003"/>
      <c r="AD51" s="1208"/>
      <c r="AE51" s="1209"/>
      <c r="AF51" s="1003"/>
      <c r="AG51" s="1003"/>
      <c r="AH51" s="1187"/>
      <c r="AI51" s="1229">
        <v>30</v>
      </c>
      <c r="AJ51" s="1242">
        <v>30</v>
      </c>
      <c r="AK51" s="1243">
        <v>30</v>
      </c>
      <c r="AL51" s="1228">
        <v>30</v>
      </c>
      <c r="AM51" s="1229">
        <v>30</v>
      </c>
      <c r="AN51" s="1242">
        <v>30</v>
      </c>
      <c r="AO51" s="1243">
        <v>30</v>
      </c>
      <c r="AP51" s="1243">
        <v>30</v>
      </c>
      <c r="AQ51" s="1229">
        <v>30</v>
      </c>
      <c r="AR51" s="1242">
        <v>30</v>
      </c>
      <c r="AS51" s="1243">
        <v>30</v>
      </c>
      <c r="AT51" s="2036">
        <v>30</v>
      </c>
      <c r="AU51" s="1247"/>
      <c r="AV51" s="2050"/>
      <c r="AW51" s="377"/>
      <c r="AX51" s="377"/>
      <c r="AY51" s="377"/>
      <c r="AZ51" s="379"/>
      <c r="BA51" s="377"/>
      <c r="BB51" s="377"/>
      <c r="BC51" s="377"/>
      <c r="BD51" s="380"/>
      <c r="BE51" s="1482">
        <f t="shared" si="4"/>
        <v>0</v>
      </c>
      <c r="BF51" s="227">
        <f t="shared" si="5"/>
        <v>360</v>
      </c>
      <c r="BG51" s="605">
        <f t="shared" si="6"/>
        <v>360</v>
      </c>
      <c r="BH51" s="434"/>
      <c r="BI51" s="160" t="str">
        <f>IF(BG51=360, "+", "-")</f>
        <v>+</v>
      </c>
    </row>
    <row r="52" spans="1:62" ht="15.75" customHeight="1" x14ac:dyDescent="0.2">
      <c r="A52" s="981" t="s">
        <v>221</v>
      </c>
      <c r="B52" s="2004" t="s">
        <v>250</v>
      </c>
      <c r="C52" s="983" t="s">
        <v>52</v>
      </c>
      <c r="D52" s="2005"/>
      <c r="E52" s="1009"/>
      <c r="F52" s="1010">
        <v>2</v>
      </c>
      <c r="G52" s="1010">
        <v>2</v>
      </c>
      <c r="H52" s="1010">
        <v>4</v>
      </c>
      <c r="I52" s="1982">
        <v>2</v>
      </c>
      <c r="J52" s="1012">
        <v>2</v>
      </c>
      <c r="K52" s="1010">
        <v>4</v>
      </c>
      <c r="L52" s="1985">
        <v>2</v>
      </c>
      <c r="M52" s="1983">
        <v>2</v>
      </c>
      <c r="N52" s="1984">
        <v>2</v>
      </c>
      <c r="O52" s="1985">
        <v>2</v>
      </c>
      <c r="P52" s="1985">
        <v>2</v>
      </c>
      <c r="Q52" s="1983">
        <v>2</v>
      </c>
      <c r="R52" s="1984">
        <v>2</v>
      </c>
      <c r="S52" s="1985">
        <v>2</v>
      </c>
      <c r="T52" s="1985">
        <v>2</v>
      </c>
      <c r="U52" s="1985">
        <v>4</v>
      </c>
      <c r="V52" s="1986">
        <v>2</v>
      </c>
      <c r="W52" s="800"/>
      <c r="X52" s="1987"/>
      <c r="Y52" s="1985">
        <v>4</v>
      </c>
      <c r="Z52" s="1983">
        <v>4</v>
      </c>
      <c r="AA52" s="1984">
        <v>4</v>
      </c>
      <c r="AB52" s="988">
        <v>4</v>
      </c>
      <c r="AC52" s="988">
        <v>4</v>
      </c>
      <c r="AD52" s="1013">
        <v>4</v>
      </c>
      <c r="AE52" s="1014">
        <v>4</v>
      </c>
      <c r="AF52" s="988">
        <v>2</v>
      </c>
      <c r="AG52" s="988">
        <v>4</v>
      </c>
      <c r="AH52" s="2037">
        <v>6</v>
      </c>
      <c r="AI52" s="990"/>
      <c r="AJ52" s="991"/>
      <c r="AK52" s="989"/>
      <c r="AL52" s="988"/>
      <c r="AM52" s="990"/>
      <c r="AN52" s="991"/>
      <c r="AO52" s="989"/>
      <c r="AP52" s="989"/>
      <c r="AQ52" s="990"/>
      <c r="AR52" s="991"/>
      <c r="AS52" s="989"/>
      <c r="AT52" s="989"/>
      <c r="AU52" s="992"/>
      <c r="AV52" s="2048"/>
      <c r="AW52" s="261"/>
      <c r="AX52" s="261"/>
      <c r="AY52" s="261"/>
      <c r="AZ52" s="263"/>
      <c r="BA52" s="261"/>
      <c r="BB52" s="261"/>
      <c r="BC52" s="261"/>
      <c r="BD52" s="264"/>
      <c r="BE52" s="654">
        <f t="shared" si="4"/>
        <v>40</v>
      </c>
      <c r="BF52" s="654">
        <f t="shared" si="5"/>
        <v>40</v>
      </c>
      <c r="BG52" s="654">
        <f t="shared" si="6"/>
        <v>80</v>
      </c>
      <c r="BH52" s="434"/>
      <c r="BI52" s="160" t="str">
        <f>IF(BG52=80, "+", "-")</f>
        <v>+</v>
      </c>
    </row>
    <row r="53" spans="1:62" ht="30" customHeight="1" x14ac:dyDescent="0.2">
      <c r="A53" s="1019"/>
      <c r="B53" s="2218" t="s">
        <v>114</v>
      </c>
      <c r="C53" s="2219"/>
      <c r="D53" s="2220"/>
      <c r="E53" s="619">
        <f t="shared" ref="E53:AV53" si="7">SUM(E35:E52)</f>
        <v>4</v>
      </c>
      <c r="F53" s="619">
        <f t="shared" si="7"/>
        <v>30</v>
      </c>
      <c r="G53" s="619">
        <f t="shared" si="7"/>
        <v>30</v>
      </c>
      <c r="H53" s="619">
        <f t="shared" si="7"/>
        <v>30</v>
      </c>
      <c r="I53" s="620">
        <f t="shared" si="7"/>
        <v>30</v>
      </c>
      <c r="J53" s="621">
        <f t="shared" si="7"/>
        <v>30</v>
      </c>
      <c r="K53" s="619">
        <f t="shared" si="7"/>
        <v>30</v>
      </c>
      <c r="L53" s="619">
        <f t="shared" si="7"/>
        <v>30</v>
      </c>
      <c r="M53" s="620">
        <f t="shared" si="7"/>
        <v>30</v>
      </c>
      <c r="N53" s="621">
        <f t="shared" si="7"/>
        <v>30</v>
      </c>
      <c r="O53" s="619">
        <f t="shared" si="7"/>
        <v>30</v>
      </c>
      <c r="P53" s="619">
        <f t="shared" si="7"/>
        <v>30</v>
      </c>
      <c r="Q53" s="620">
        <f t="shared" si="7"/>
        <v>30</v>
      </c>
      <c r="R53" s="621">
        <f t="shared" si="7"/>
        <v>30</v>
      </c>
      <c r="S53" s="619">
        <f t="shared" si="7"/>
        <v>30</v>
      </c>
      <c r="T53" s="619">
        <f t="shared" si="7"/>
        <v>30</v>
      </c>
      <c r="U53" s="619">
        <f t="shared" si="7"/>
        <v>30</v>
      </c>
      <c r="V53" s="623">
        <f t="shared" si="7"/>
        <v>26</v>
      </c>
      <c r="W53" s="624">
        <f t="shared" si="7"/>
        <v>0</v>
      </c>
      <c r="X53" s="619">
        <f t="shared" si="7"/>
        <v>0</v>
      </c>
      <c r="Y53" s="622">
        <f t="shared" si="7"/>
        <v>30</v>
      </c>
      <c r="Z53" s="620">
        <f t="shared" si="7"/>
        <v>30</v>
      </c>
      <c r="AA53" s="621">
        <f t="shared" si="7"/>
        <v>30</v>
      </c>
      <c r="AB53" s="619">
        <f t="shared" si="7"/>
        <v>30</v>
      </c>
      <c r="AC53" s="622">
        <f t="shared" si="7"/>
        <v>30</v>
      </c>
      <c r="AD53" s="620">
        <f t="shared" si="7"/>
        <v>30</v>
      </c>
      <c r="AE53" s="621">
        <f t="shared" si="7"/>
        <v>30</v>
      </c>
      <c r="AF53" s="619">
        <f t="shared" si="7"/>
        <v>30</v>
      </c>
      <c r="AG53" s="619">
        <f t="shared" si="7"/>
        <v>30</v>
      </c>
      <c r="AH53" s="622">
        <f t="shared" si="7"/>
        <v>30</v>
      </c>
      <c r="AI53" s="620">
        <f t="shared" si="7"/>
        <v>30</v>
      </c>
      <c r="AJ53" s="621">
        <f t="shared" si="7"/>
        <v>30</v>
      </c>
      <c r="AK53" s="619">
        <f t="shared" si="7"/>
        <v>30</v>
      </c>
      <c r="AL53" s="622">
        <f t="shared" si="7"/>
        <v>30</v>
      </c>
      <c r="AM53" s="620">
        <f t="shared" si="7"/>
        <v>30</v>
      </c>
      <c r="AN53" s="621">
        <f t="shared" si="7"/>
        <v>30</v>
      </c>
      <c r="AO53" s="619">
        <f t="shared" si="7"/>
        <v>30</v>
      </c>
      <c r="AP53" s="622">
        <f t="shared" si="7"/>
        <v>30</v>
      </c>
      <c r="AQ53" s="620">
        <f t="shared" si="7"/>
        <v>30</v>
      </c>
      <c r="AR53" s="621">
        <f t="shared" si="7"/>
        <v>30</v>
      </c>
      <c r="AS53" s="619">
        <f t="shared" si="7"/>
        <v>30</v>
      </c>
      <c r="AT53" s="619">
        <f t="shared" si="7"/>
        <v>30</v>
      </c>
      <c r="AU53" s="1281">
        <f t="shared" si="7"/>
        <v>0</v>
      </c>
      <c r="AV53" s="625">
        <f t="shared" si="7"/>
        <v>0</v>
      </c>
      <c r="AW53" s="619"/>
      <c r="AX53" s="619"/>
      <c r="AY53" s="619"/>
      <c r="AZ53" s="618"/>
      <c r="BA53" s="619"/>
      <c r="BB53" s="619"/>
      <c r="BC53" s="619"/>
      <c r="BD53" s="620"/>
      <c r="BE53" s="627">
        <f>SUM(BE35:BE52)</f>
        <v>510</v>
      </c>
      <c r="BF53" s="627">
        <f>SUM(BF35:BF52)</f>
        <v>660</v>
      </c>
      <c r="BG53" s="322">
        <f>SUM(BG35:BG52)</f>
        <v>1170</v>
      </c>
      <c r="BH53" s="628">
        <f>SUM(Y53:AX53)</f>
        <v>660</v>
      </c>
      <c r="BI53" s="160" t="str">
        <f>IF(BG53=1170, "+", "-")</f>
        <v>+</v>
      </c>
    </row>
    <row r="54" spans="1:62" s="18" customFormat="1" ht="19.5" customHeight="1" x14ac:dyDescent="0.25">
      <c r="A54" s="1020"/>
      <c r="B54" s="1021"/>
      <c r="C54" s="1021"/>
      <c r="D54" s="1021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815"/>
      <c r="BF54" s="815"/>
      <c r="BG54" s="815"/>
      <c r="BH54" s="816"/>
      <c r="BI54" s="16"/>
    </row>
    <row r="55" spans="1:62" ht="15.75" x14ac:dyDescent="0.2">
      <c r="A55" s="2224" t="s">
        <v>174</v>
      </c>
      <c r="B55" s="2224"/>
      <c r="C55" s="2224"/>
      <c r="D55" s="1022"/>
      <c r="E55" s="1024"/>
      <c r="F55" s="27" t="s">
        <v>176</v>
      </c>
      <c r="G55" s="18"/>
      <c r="H55" s="18"/>
      <c r="I55" s="18"/>
      <c r="J55" s="18"/>
      <c r="K55" s="18"/>
      <c r="L55" s="1025"/>
      <c r="M55" s="27" t="s">
        <v>177</v>
      </c>
      <c r="N55" s="18"/>
      <c r="O55" s="18"/>
      <c r="P55" s="18"/>
      <c r="Q55" s="18"/>
      <c r="R55" s="19"/>
      <c r="S55" s="1026"/>
      <c r="T55" s="27" t="s">
        <v>374</v>
      </c>
      <c r="U55" s="27"/>
      <c r="V55" s="19"/>
      <c r="W55" s="19"/>
      <c r="X55" s="18"/>
      <c r="Y55" s="18"/>
      <c r="Z55" s="18"/>
      <c r="AA55" s="27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 t="s">
        <v>385</v>
      </c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</row>
    <row r="56" spans="1:62" x14ac:dyDescent="0.2">
      <c r="E56" s="1029"/>
      <c r="F56" s="27" t="s">
        <v>181</v>
      </c>
      <c r="L56" s="1030"/>
      <c r="M56" s="27" t="s">
        <v>138</v>
      </c>
      <c r="S56" s="1031"/>
      <c r="T56" s="27" t="s">
        <v>182</v>
      </c>
    </row>
    <row r="57" spans="1:62" x14ac:dyDescent="0.2">
      <c r="A57" s="18"/>
      <c r="B57" s="23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27"/>
      <c r="BH57" s="18"/>
      <c r="BI57" s="18"/>
    </row>
    <row r="58" spans="1:62" x14ac:dyDescent="0.2">
      <c r="AL58" s="18"/>
      <c r="AM58" s="18"/>
    </row>
    <row r="59" spans="1:62" ht="15.75" x14ac:dyDescent="0.2">
      <c r="E59" s="2038"/>
      <c r="F59" s="2039"/>
      <c r="G59" s="2038"/>
      <c r="H59" s="2038"/>
      <c r="I59" s="2038"/>
      <c r="J59" s="2038"/>
      <c r="K59" s="631"/>
    </row>
  </sheetData>
  <mergeCells count="44">
    <mergeCell ref="BE29:BE33"/>
    <mergeCell ref="BF29:BF33"/>
    <mergeCell ref="BG29:BG33"/>
    <mergeCell ref="BH29:BH33"/>
    <mergeCell ref="AZ29:BD29"/>
    <mergeCell ref="W29:Z29"/>
    <mergeCell ref="R29:V29"/>
    <mergeCell ref="N29:Q29"/>
    <mergeCell ref="C28:O28"/>
    <mergeCell ref="J29:M29"/>
    <mergeCell ref="E29:I29"/>
    <mergeCell ref="AA29:AD29"/>
    <mergeCell ref="AE29:AI29"/>
    <mergeCell ref="AJ29:AM29"/>
    <mergeCell ref="AN29:AQ29"/>
    <mergeCell ref="AR29:AV29"/>
    <mergeCell ref="AM1:AQ1"/>
    <mergeCell ref="C2:O2"/>
    <mergeCell ref="C3:C7"/>
    <mergeCell ref="B3:B7"/>
    <mergeCell ref="A3:A7"/>
    <mergeCell ref="D3:D7"/>
    <mergeCell ref="E3:I3"/>
    <mergeCell ref="J3:M3"/>
    <mergeCell ref="N3:Q3"/>
    <mergeCell ref="R3:V3"/>
    <mergeCell ref="B27:D27"/>
    <mergeCell ref="BH3:BH7"/>
    <mergeCell ref="BG3:BG7"/>
    <mergeCell ref="BF3:BF7"/>
    <mergeCell ref="BE3:BE7"/>
    <mergeCell ref="AZ3:BD3"/>
    <mergeCell ref="AR3:AV3"/>
    <mergeCell ref="W3:Z3"/>
    <mergeCell ref="AA3:AD3"/>
    <mergeCell ref="AJ3:AM3"/>
    <mergeCell ref="AE3:AI3"/>
    <mergeCell ref="AN3:AQ3"/>
    <mergeCell ref="A55:C55"/>
    <mergeCell ref="B53:D53"/>
    <mergeCell ref="A29:A33"/>
    <mergeCell ref="B29:B33"/>
    <mergeCell ref="C29:C33"/>
    <mergeCell ref="D29:D33"/>
  </mergeCells>
  <pageMargins left="0.51181101799011197" right="0.118110232055187" top="0.35433068871498102" bottom="0.35433068871498102" header="0.31496062874794001" footer="0.31496062874794001"/>
  <pageSetup paperSize="9" scale="4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21"/>
  <sheetViews>
    <sheetView workbookViewId="0"/>
  </sheetViews>
  <sheetFormatPr defaultColWidth="9.140625" defaultRowHeight="15" x14ac:dyDescent="0.25"/>
  <cols>
    <col min="1" max="1" width="20.7109375" style="11" customWidth="1"/>
    <col min="2" max="2" width="24.7109375" style="13" customWidth="1"/>
    <col min="3" max="44" width="4.28515625" customWidth="1"/>
    <col min="45" max="45" width="4.85546875" customWidth="1"/>
    <col min="46" max="46" width="4.5703125" customWidth="1"/>
    <col min="48" max="48" width="12.42578125" bestFit="1" customWidth="1"/>
    <col min="49" max="49" width="12.140625" bestFit="1" customWidth="1"/>
    <col min="50" max="50" width="7.7109375" customWidth="1"/>
  </cols>
  <sheetData>
    <row r="1" spans="1:50" ht="18.75" x14ac:dyDescent="0.25">
      <c r="A1" s="17"/>
    </row>
    <row r="2" spans="1:50" x14ac:dyDescent="0.25">
      <c r="B2"/>
    </row>
    <row r="3" spans="1:50" ht="21" customHeight="1" x14ac:dyDescent="0.25">
      <c r="A3" s="2180" t="s">
        <v>15</v>
      </c>
      <c r="B3" s="2183" t="s">
        <v>17</v>
      </c>
      <c r="C3" s="2201" t="s">
        <v>19</v>
      </c>
      <c r="D3" s="2194"/>
      <c r="E3" s="2194"/>
      <c r="F3" s="2194"/>
      <c r="G3" s="2195"/>
      <c r="H3" s="2193" t="s">
        <v>20</v>
      </c>
      <c r="I3" s="2194"/>
      <c r="J3" s="2194"/>
      <c r="K3" s="2195"/>
      <c r="L3" s="2199" t="s">
        <v>21</v>
      </c>
      <c r="M3" s="2194"/>
      <c r="N3" s="2194"/>
      <c r="O3" s="2200"/>
      <c r="P3" s="2199" t="s">
        <v>22</v>
      </c>
      <c r="Q3" s="2194"/>
      <c r="R3" s="2194"/>
      <c r="S3" s="2194"/>
      <c r="T3" s="2200"/>
      <c r="U3" s="2193" t="s">
        <v>23</v>
      </c>
      <c r="V3" s="2194"/>
      <c r="W3" s="2194"/>
      <c r="X3" s="2195"/>
      <c r="Y3" s="2193" t="s">
        <v>24</v>
      </c>
      <c r="Z3" s="2194"/>
      <c r="AA3" s="2194"/>
      <c r="AB3" s="2195"/>
      <c r="AC3" s="2193" t="s">
        <v>25</v>
      </c>
      <c r="AD3" s="2194"/>
      <c r="AE3" s="2194"/>
      <c r="AF3" s="2194"/>
      <c r="AG3" s="2195"/>
      <c r="AH3" s="2193" t="s">
        <v>26</v>
      </c>
      <c r="AI3" s="2194"/>
      <c r="AJ3" s="2194"/>
      <c r="AK3" s="2195"/>
      <c r="AL3" s="2199" t="s">
        <v>27</v>
      </c>
      <c r="AM3" s="2194"/>
      <c r="AN3" s="2194"/>
      <c r="AO3" s="2200"/>
      <c r="AP3" s="2213" t="s">
        <v>28</v>
      </c>
      <c r="AQ3" s="2194"/>
      <c r="AR3" s="2194"/>
      <c r="AS3" s="2194"/>
      <c r="AT3" s="2214"/>
      <c r="AU3" s="2208" t="s">
        <v>30</v>
      </c>
      <c r="AV3" s="2208" t="s">
        <v>31</v>
      </c>
      <c r="AW3" s="2210" t="s">
        <v>32</v>
      </c>
      <c r="AX3" s="15"/>
    </row>
    <row r="4" spans="1:50" ht="20.25" x14ac:dyDescent="0.25">
      <c r="A4" s="2181"/>
      <c r="B4" s="2184"/>
      <c r="C4" s="31">
        <v>2</v>
      </c>
      <c r="D4" s="31">
        <v>9</v>
      </c>
      <c r="E4" s="32">
        <v>16</v>
      </c>
      <c r="F4" s="33">
        <v>23</v>
      </c>
      <c r="G4" s="34">
        <v>30</v>
      </c>
      <c r="H4" s="35">
        <v>7</v>
      </c>
      <c r="I4" s="32">
        <v>14</v>
      </c>
      <c r="J4" s="32">
        <v>21</v>
      </c>
      <c r="K4" s="34">
        <v>28</v>
      </c>
      <c r="L4" s="36">
        <v>4</v>
      </c>
      <c r="M4" s="37">
        <v>11</v>
      </c>
      <c r="N4" s="32">
        <v>18</v>
      </c>
      <c r="O4" s="32">
        <v>25</v>
      </c>
      <c r="P4" s="38">
        <v>2</v>
      </c>
      <c r="Q4" s="31">
        <v>9</v>
      </c>
      <c r="R4" s="31">
        <v>16</v>
      </c>
      <c r="S4" s="32">
        <v>23</v>
      </c>
      <c r="T4" s="39">
        <v>30</v>
      </c>
      <c r="U4" s="40">
        <v>6</v>
      </c>
      <c r="V4" s="41">
        <v>13</v>
      </c>
      <c r="W4" s="32">
        <v>20</v>
      </c>
      <c r="X4" s="34">
        <v>27</v>
      </c>
      <c r="Y4" s="31">
        <v>3</v>
      </c>
      <c r="Z4" s="32">
        <v>10</v>
      </c>
      <c r="AA4" s="32">
        <v>17</v>
      </c>
      <c r="AB4" s="42">
        <v>24</v>
      </c>
      <c r="AC4" s="43">
        <v>3</v>
      </c>
      <c r="AD4" s="44">
        <v>10</v>
      </c>
      <c r="AE4" s="45">
        <v>17</v>
      </c>
      <c r="AF4" s="46">
        <v>24</v>
      </c>
      <c r="AG4" s="46">
        <v>31</v>
      </c>
      <c r="AH4" s="35">
        <v>7</v>
      </c>
      <c r="AI4" s="32">
        <v>14</v>
      </c>
      <c r="AJ4" s="32">
        <v>21</v>
      </c>
      <c r="AK4" s="47">
        <v>28</v>
      </c>
      <c r="AL4" s="36">
        <v>5</v>
      </c>
      <c r="AM4" s="37">
        <v>12</v>
      </c>
      <c r="AN4" s="37">
        <v>19</v>
      </c>
      <c r="AO4" s="37">
        <v>26</v>
      </c>
      <c r="AP4" s="48">
        <v>2</v>
      </c>
      <c r="AQ4" s="49">
        <v>9</v>
      </c>
      <c r="AR4" s="50">
        <v>16</v>
      </c>
      <c r="AS4" s="32">
        <v>23</v>
      </c>
      <c r="AT4" s="45">
        <v>30</v>
      </c>
      <c r="AU4" s="2206"/>
      <c r="AV4" s="2206"/>
      <c r="AW4" s="2211"/>
      <c r="AX4" s="15"/>
    </row>
    <row r="5" spans="1:50" ht="20.25" x14ac:dyDescent="0.25">
      <c r="A5" s="2181"/>
      <c r="B5" s="2184"/>
      <c r="C5" s="57">
        <v>7</v>
      </c>
      <c r="D5" s="57">
        <v>14</v>
      </c>
      <c r="E5" s="58">
        <v>21</v>
      </c>
      <c r="F5" s="59">
        <v>28</v>
      </c>
      <c r="G5" s="60">
        <v>5</v>
      </c>
      <c r="H5" s="61">
        <v>12</v>
      </c>
      <c r="I5" s="58">
        <v>19</v>
      </c>
      <c r="J5" s="58">
        <v>26</v>
      </c>
      <c r="K5" s="60">
        <v>2</v>
      </c>
      <c r="L5" s="62">
        <v>9</v>
      </c>
      <c r="M5" s="63">
        <v>16</v>
      </c>
      <c r="N5" s="58">
        <v>23</v>
      </c>
      <c r="O5" s="58">
        <v>30</v>
      </c>
      <c r="P5" s="64">
        <v>7</v>
      </c>
      <c r="Q5" s="57">
        <v>14</v>
      </c>
      <c r="R5" s="57">
        <v>21</v>
      </c>
      <c r="S5" s="58">
        <v>28</v>
      </c>
      <c r="T5" s="65">
        <v>4</v>
      </c>
      <c r="U5" s="66">
        <v>11</v>
      </c>
      <c r="V5" s="67">
        <v>18</v>
      </c>
      <c r="W5" s="58">
        <v>25</v>
      </c>
      <c r="X5" s="60">
        <v>1</v>
      </c>
      <c r="Y5" s="57">
        <v>8</v>
      </c>
      <c r="Z5" s="58">
        <v>15</v>
      </c>
      <c r="AA5" s="58">
        <v>22</v>
      </c>
      <c r="AB5" s="68">
        <v>1</v>
      </c>
      <c r="AC5" s="69">
        <v>8</v>
      </c>
      <c r="AD5" s="70">
        <v>15</v>
      </c>
      <c r="AE5" s="57">
        <v>22</v>
      </c>
      <c r="AF5" s="71">
        <v>29</v>
      </c>
      <c r="AG5" s="71">
        <v>5</v>
      </c>
      <c r="AH5" s="61">
        <v>12</v>
      </c>
      <c r="AI5" s="58">
        <v>19</v>
      </c>
      <c r="AJ5" s="58">
        <v>26</v>
      </c>
      <c r="AK5" s="72">
        <v>3</v>
      </c>
      <c r="AL5" s="73">
        <v>10</v>
      </c>
      <c r="AM5" s="63">
        <v>17</v>
      </c>
      <c r="AN5" s="63">
        <v>24</v>
      </c>
      <c r="AO5" s="63">
        <v>31</v>
      </c>
      <c r="AP5" s="74">
        <v>7</v>
      </c>
      <c r="AQ5" s="75">
        <v>14</v>
      </c>
      <c r="AR5" s="70">
        <v>21</v>
      </c>
      <c r="AS5" s="58">
        <v>28</v>
      </c>
      <c r="AT5" s="57"/>
      <c r="AU5" s="2206"/>
      <c r="AV5" s="2206"/>
      <c r="AW5" s="2211"/>
      <c r="AX5" s="15"/>
    </row>
    <row r="6" spans="1:50" ht="20.25" x14ac:dyDescent="0.25">
      <c r="A6" s="2181"/>
      <c r="B6" s="2184"/>
      <c r="C6" s="83" t="s">
        <v>34</v>
      </c>
      <c r="D6" s="84"/>
      <c r="E6" s="84"/>
      <c r="F6" s="85"/>
      <c r="G6" s="86"/>
      <c r="H6" s="87"/>
      <c r="I6" s="83"/>
      <c r="J6" s="84"/>
      <c r="K6" s="85"/>
      <c r="L6" s="88"/>
      <c r="M6" s="84"/>
      <c r="N6" s="84"/>
      <c r="O6" s="86"/>
      <c r="P6" s="89"/>
      <c r="Q6" s="84"/>
      <c r="R6" s="84"/>
      <c r="S6" s="85"/>
      <c r="T6" s="635"/>
      <c r="U6" s="91"/>
      <c r="V6" s="92"/>
      <c r="W6" s="93"/>
      <c r="X6" s="94"/>
      <c r="Y6" s="95"/>
      <c r="Z6" s="84"/>
      <c r="AA6" s="84"/>
      <c r="AB6" s="86"/>
      <c r="AC6" s="88"/>
      <c r="AD6" s="84"/>
      <c r="AE6" s="84"/>
      <c r="AF6" s="85"/>
      <c r="AG6" s="86"/>
      <c r="AH6" s="88"/>
      <c r="AI6" s="84"/>
      <c r="AJ6" s="84"/>
      <c r="AK6" s="86"/>
      <c r="AL6" s="88"/>
      <c r="AM6" s="84"/>
      <c r="AN6" s="84"/>
      <c r="AO6" s="84"/>
      <c r="AP6" s="88"/>
      <c r="AQ6" s="84"/>
      <c r="AR6" s="84"/>
      <c r="AS6" s="84"/>
      <c r="AT6" s="89"/>
      <c r="AU6" s="2206"/>
      <c r="AV6" s="2206"/>
      <c r="AW6" s="2211"/>
      <c r="AX6" s="15"/>
    </row>
    <row r="7" spans="1:50" ht="20.25" x14ac:dyDescent="0.25">
      <c r="A7" s="2182"/>
      <c r="B7" s="2185"/>
      <c r="C7" s="98">
        <v>1</v>
      </c>
      <c r="D7" s="98">
        <v>2</v>
      </c>
      <c r="E7" s="98">
        <v>3</v>
      </c>
      <c r="F7" s="98">
        <v>4</v>
      </c>
      <c r="G7" s="99">
        <v>5</v>
      </c>
      <c r="H7" s="100">
        <v>6</v>
      </c>
      <c r="I7" s="98">
        <v>7</v>
      </c>
      <c r="J7" s="98">
        <v>8</v>
      </c>
      <c r="K7" s="99">
        <v>9</v>
      </c>
      <c r="L7" s="100">
        <v>10</v>
      </c>
      <c r="M7" s="98">
        <v>11</v>
      </c>
      <c r="N7" s="98">
        <v>12</v>
      </c>
      <c r="O7" s="99">
        <v>13</v>
      </c>
      <c r="P7" s="100">
        <v>14</v>
      </c>
      <c r="Q7" s="98">
        <v>15</v>
      </c>
      <c r="R7" s="98">
        <v>16</v>
      </c>
      <c r="S7" s="98">
        <v>17</v>
      </c>
      <c r="T7" s="101" t="s">
        <v>35</v>
      </c>
      <c r="U7" s="102" t="s">
        <v>35</v>
      </c>
      <c r="V7" s="103">
        <v>20</v>
      </c>
      <c r="W7" s="98">
        <v>21</v>
      </c>
      <c r="X7" s="99">
        <v>22</v>
      </c>
      <c r="Y7" s="100">
        <v>23</v>
      </c>
      <c r="Z7" s="98">
        <v>24</v>
      </c>
      <c r="AA7" s="98">
        <v>25</v>
      </c>
      <c r="AB7" s="99">
        <v>26</v>
      </c>
      <c r="AC7" s="100">
        <v>27</v>
      </c>
      <c r="AD7" s="98">
        <v>28</v>
      </c>
      <c r="AE7" s="98">
        <v>29</v>
      </c>
      <c r="AF7" s="98">
        <v>30</v>
      </c>
      <c r="AG7" s="99">
        <v>31</v>
      </c>
      <c r="AH7" s="100">
        <v>32</v>
      </c>
      <c r="AI7" s="98">
        <v>33</v>
      </c>
      <c r="AJ7" s="98">
        <v>34</v>
      </c>
      <c r="AK7" s="99">
        <v>35</v>
      </c>
      <c r="AL7" s="100">
        <v>36</v>
      </c>
      <c r="AM7" s="98">
        <v>37</v>
      </c>
      <c r="AN7" s="98">
        <v>38</v>
      </c>
      <c r="AO7" s="99">
        <v>39</v>
      </c>
      <c r="AP7" s="100">
        <v>40</v>
      </c>
      <c r="AQ7" s="98">
        <v>41</v>
      </c>
      <c r="AR7" s="98">
        <v>42</v>
      </c>
      <c r="AS7" s="98">
        <v>43</v>
      </c>
      <c r="AT7" s="98">
        <v>44</v>
      </c>
      <c r="AU7" s="2209"/>
      <c r="AV7" s="2209"/>
      <c r="AW7" s="2212"/>
      <c r="AX7" s="15"/>
    </row>
    <row r="8" spans="1:50" ht="40.5" x14ac:dyDescent="0.25">
      <c r="A8" s="2051"/>
      <c r="B8" s="2052" t="s">
        <v>155</v>
      </c>
      <c r="C8" s="2053"/>
      <c r="D8" s="2054"/>
      <c r="E8" s="2054"/>
      <c r="F8" s="2055"/>
      <c r="G8" s="2056"/>
      <c r="H8" s="2057"/>
      <c r="I8" s="2054"/>
      <c r="J8" s="2054"/>
      <c r="K8" s="2056"/>
      <c r="L8" s="2057"/>
      <c r="M8" s="2054"/>
      <c r="N8" s="2054"/>
      <c r="O8" s="2056"/>
      <c r="P8" s="2057"/>
      <c r="Q8" s="2054"/>
      <c r="R8" s="2054"/>
      <c r="S8" s="2054"/>
      <c r="T8" s="2058"/>
      <c r="U8" s="2059"/>
      <c r="V8" s="2054"/>
      <c r="W8" s="2054"/>
      <c r="X8" s="2056"/>
      <c r="Y8" s="2057"/>
      <c r="Z8" s="2054"/>
      <c r="AA8" s="2054"/>
      <c r="AB8" s="2056"/>
      <c r="AC8" s="2057"/>
      <c r="AD8" s="2054"/>
      <c r="AE8" s="2054"/>
      <c r="AF8" s="2054"/>
      <c r="AG8" s="2056"/>
      <c r="AH8" s="2057"/>
      <c r="AI8" s="2054"/>
      <c r="AJ8" s="2054"/>
      <c r="AK8" s="2056"/>
      <c r="AL8" s="2057"/>
      <c r="AM8" s="2054"/>
      <c r="AN8" s="2054"/>
      <c r="AO8" s="2056"/>
      <c r="AP8" s="2057"/>
      <c r="AQ8" s="2054"/>
      <c r="AR8" s="2054"/>
      <c r="AS8" s="2054"/>
      <c r="AT8" s="2056"/>
      <c r="AU8" s="123"/>
      <c r="AV8" s="124"/>
      <c r="AW8" s="125"/>
      <c r="AX8" s="15"/>
    </row>
    <row r="9" spans="1:50" ht="31.5" x14ac:dyDescent="0.25">
      <c r="A9" s="2060" t="s">
        <v>386</v>
      </c>
      <c r="B9" s="2060" t="s">
        <v>367</v>
      </c>
      <c r="C9" s="2061">
        <f>СрСХМиО14!E43+СрА15!E42</f>
        <v>2</v>
      </c>
      <c r="D9" s="2061">
        <f>СрСХМиО14!F43+СрА15!F42</f>
        <v>4</v>
      </c>
      <c r="E9" s="2061">
        <f>СрСХМиО14!G43+СрА15!G42</f>
        <v>4</v>
      </c>
      <c r="F9" s="2061">
        <f>СрСХМиО14!H43+СрА15!H42</f>
        <v>4</v>
      </c>
      <c r="G9" s="2061">
        <f>СрСХМиО14!I43+СрА15!I42</f>
        <v>4</v>
      </c>
      <c r="H9" s="2061">
        <f>СрСХМиО14!J43+СрА15!J42</f>
        <v>4</v>
      </c>
      <c r="I9" s="2061">
        <f>СрСХМиО14!K43+СрА15!K42</f>
        <v>4</v>
      </c>
      <c r="J9" s="2061">
        <f>СрСХМиО14!L43+СрА15!L42</f>
        <v>4</v>
      </c>
      <c r="K9" s="2061">
        <f>СрСХМиО14!M43+СрА15!M42</f>
        <v>4</v>
      </c>
      <c r="L9" s="2061">
        <f>СрСХМиО14!N43+СрА15!N42</f>
        <v>4</v>
      </c>
      <c r="M9" s="2061">
        <f>СрСХМиО14!O43+СрА15!O42</f>
        <v>8</v>
      </c>
      <c r="N9" s="2061">
        <f>СрСХМиО14!P43+СрА15!P42</f>
        <v>8</v>
      </c>
      <c r="O9" s="2061">
        <f>СрСХМиО14!Q43+СрА15!Q42</f>
        <v>0</v>
      </c>
      <c r="P9" s="2061">
        <f>СрСХМиО14!R43+СрА15!R42</f>
        <v>4</v>
      </c>
      <c r="Q9" s="2061">
        <f>СрСХМиО14!S43+СрА15!S42</f>
        <v>4</v>
      </c>
      <c r="R9" s="2061">
        <f>СрСХМиО14!T43+СрА15!T42</f>
        <v>4</v>
      </c>
      <c r="S9" s="2061">
        <f>СрСХМиО14!U43+СрА15!U42</f>
        <v>4</v>
      </c>
      <c r="T9" s="2062">
        <f>СрСХМиО14!V43+СрА15!V42</f>
        <v>4</v>
      </c>
      <c r="U9" s="2062">
        <f>СрСХМиО14!W43+СрА15!W42</f>
        <v>0</v>
      </c>
      <c r="V9" s="2063">
        <f>СрСХМиО14!X43+СрА15!X42</f>
        <v>0</v>
      </c>
      <c r="W9" s="2061">
        <f>СрСХМиО14!Y43+СрА15!Y42</f>
        <v>0</v>
      </c>
      <c r="X9" s="2061">
        <f>СрСХМиО14!Z43+СрА15!Z42</f>
        <v>0</v>
      </c>
      <c r="Y9" s="2061">
        <f>СрСХМиО14!AA43+СрА15!AA42</f>
        <v>0</v>
      </c>
      <c r="Z9" s="2061">
        <f>СрСХМиО14!AB43+СрА15!AB42</f>
        <v>0</v>
      </c>
      <c r="AA9" s="2061">
        <f>СрСХМиО14!AC43+СрА15!AC42</f>
        <v>0</v>
      </c>
      <c r="AB9" s="2061">
        <f>СрСХМиО14!AD43+СрА15!AD42</f>
        <v>0</v>
      </c>
      <c r="AC9" s="2061">
        <f>СрСХМиО14!AE43+СрА15!AE42</f>
        <v>0</v>
      </c>
      <c r="AD9" s="2061">
        <f>СрСХМиО14!AF43+СрА15!AF42</f>
        <v>0</v>
      </c>
      <c r="AE9" s="2061">
        <f>СрСХМиО14!AG43+СрА15!AG42</f>
        <v>0</v>
      </c>
      <c r="AF9" s="2061">
        <f>СрСХМиО14!AH43+СрА15!AH42</f>
        <v>0</v>
      </c>
      <c r="AG9" s="2061">
        <f>СрСХМиО14!AI43+СрА15!AI42</f>
        <v>0</v>
      </c>
      <c r="AH9" s="2061">
        <f>СрСХМиО14!AJ43+СрА15!AJ42</f>
        <v>0</v>
      </c>
      <c r="AI9" s="2061">
        <f>СрСХМиО14!AK43+СрА15!AK42</f>
        <v>0</v>
      </c>
      <c r="AJ9" s="2061">
        <f>СрСХМиО14!AL43+СрА15!AL42</f>
        <v>0</v>
      </c>
      <c r="AK9" s="2061">
        <f>СрСХМиО14!AM43+СрА15!AM42</f>
        <v>0</v>
      </c>
      <c r="AL9" s="2061">
        <f>СрСХМиО14!AN43+СрА15!AN42</f>
        <v>0</v>
      </c>
      <c r="AM9" s="2061">
        <f>СрСХМиО14!AO43+СрА15!AO42</f>
        <v>0</v>
      </c>
      <c r="AN9" s="2061">
        <f>СрСХМиО14!AP43+СрА15!AP42</f>
        <v>0</v>
      </c>
      <c r="AO9" s="2061">
        <f>СрСХМиО14!AQ43+СрА15!AQ42</f>
        <v>0</v>
      </c>
      <c r="AP9" s="2061">
        <f>СрСХМиО14!AR43+СрА15!AR42</f>
        <v>0</v>
      </c>
      <c r="AQ9" s="2061">
        <f>СрСХМиО14!AS43+СрА15!AS42</f>
        <v>0</v>
      </c>
      <c r="AR9" s="2061">
        <f>СрСХМиО14!AT43+СрА15!AT42</f>
        <v>0</v>
      </c>
      <c r="AS9" s="2061">
        <f>СрСХМиО14!AU43+СрА15!AU42</f>
        <v>0</v>
      </c>
      <c r="AT9" s="2061">
        <f>СрСХМиО14!AV43+СрА15!AV42</f>
        <v>0</v>
      </c>
      <c r="AU9" s="605">
        <f>SUM(C9:T9)</f>
        <v>74</v>
      </c>
      <c r="AV9" s="227">
        <f>SUM(U9:AT9)</f>
        <v>0</v>
      </c>
      <c r="AW9" s="227">
        <f>AU9+AV9</f>
        <v>74</v>
      </c>
      <c r="AX9" s="160" t="str">
        <f>IF(AW9=72, "+", "-")</f>
        <v>-</v>
      </c>
    </row>
    <row r="10" spans="1:50" ht="47.25" x14ac:dyDescent="0.25">
      <c r="A10" s="2060" t="s">
        <v>386</v>
      </c>
      <c r="B10" s="2060" t="s">
        <v>369</v>
      </c>
      <c r="C10" s="2061">
        <f>СрСХМиО14!E44+СрА15!E43</f>
        <v>2</v>
      </c>
      <c r="D10" s="2061">
        <f>СрСХМиО14!F44+СрА15!F43</f>
        <v>4</v>
      </c>
      <c r="E10" s="2061">
        <f>СрСХМиО14!G44+СрА15!G43</f>
        <v>0</v>
      </c>
      <c r="F10" s="2061">
        <f>СрСХМиО14!H44+СрА15!H43</f>
        <v>4</v>
      </c>
      <c r="G10" s="2061">
        <f>СрСХМиО14!I44+СрА15!I43</f>
        <v>0</v>
      </c>
      <c r="H10" s="2061">
        <f>СрСХМиО14!J44+СрА15!J43</f>
        <v>4</v>
      </c>
      <c r="I10" s="2061">
        <f>СрСХМиО14!K44+СрА15!K43</f>
        <v>0</v>
      </c>
      <c r="J10" s="2061">
        <f>СрСХМиО14!L44+СрА15!L43</f>
        <v>4</v>
      </c>
      <c r="K10" s="2061">
        <f>СрСХМиО14!M44+СрА15!M43</f>
        <v>0</v>
      </c>
      <c r="L10" s="2061">
        <f>СрСХМиО14!N44+СрА15!N43</f>
        <v>4</v>
      </c>
      <c r="M10" s="2061">
        <f>СрСХМиО14!O44+СрА15!O43</f>
        <v>0</v>
      </c>
      <c r="N10" s="2061">
        <f>СрСХМиО14!P44+СрА15!P43</f>
        <v>0</v>
      </c>
      <c r="O10" s="2061">
        <f>СрСХМиО14!Q44+СрА15!Q43</f>
        <v>4</v>
      </c>
      <c r="P10" s="2061">
        <f>СрСХМиО14!R44+СрА15!R43</f>
        <v>4</v>
      </c>
      <c r="Q10" s="2061">
        <f>СрСХМиО14!S44+СрА15!S43</f>
        <v>0</v>
      </c>
      <c r="R10" s="2061">
        <f>СрСХМиО14!T44+СрА15!T43</f>
        <v>4</v>
      </c>
      <c r="S10" s="2061">
        <f>СрСХМиО14!U44+СрА15!U43</f>
        <v>0</v>
      </c>
      <c r="T10" s="2062">
        <f>СрСХМиО14!V44+СрА15!V43</f>
        <v>4</v>
      </c>
      <c r="U10" s="2062">
        <f>СрСХМиО14!W44+СрА15!W43</f>
        <v>0</v>
      </c>
      <c r="V10" s="2063">
        <f>СрСХМиО14!X44+СрА15!X43</f>
        <v>0</v>
      </c>
      <c r="W10" s="2061">
        <f>СрСХМиО14!Y44+СрА15!Y43</f>
        <v>4</v>
      </c>
      <c r="X10" s="2061">
        <f>СрСХМиО14!Z44+СрА15!Z43</f>
        <v>4</v>
      </c>
      <c r="Y10" s="2061">
        <f>СрСХМиО14!AA44+СрА15!AA43</f>
        <v>4</v>
      </c>
      <c r="Z10" s="2061">
        <f>СрСХМиО14!AB44+СрА15!AB43</f>
        <v>4</v>
      </c>
      <c r="AA10" s="2061">
        <f>СрСХМиО14!AC44+СрА15!AC43</f>
        <v>4</v>
      </c>
      <c r="AB10" s="2061">
        <f>СрСХМиО14!AD44+СрА15!AD43</f>
        <v>4</v>
      </c>
      <c r="AC10" s="2061">
        <f>СрСХМиО14!AE44+СрА15!AE43</f>
        <v>4</v>
      </c>
      <c r="AD10" s="2061">
        <f>СрСХМиО14!AF44+СрА15!AF43</f>
        <v>6</v>
      </c>
      <c r="AE10" s="2061">
        <f>СрСХМиО14!AG44+СрА15!AG43</f>
        <v>2</v>
      </c>
      <c r="AF10" s="2061">
        <f>СрСХМиО14!AH44+СрА15!AH43</f>
        <v>0</v>
      </c>
      <c r="AG10" s="2061">
        <f>СрСХМиО14!AI44+СрА15!AI43</f>
        <v>0</v>
      </c>
      <c r="AH10" s="2061">
        <f>СрСХМиО14!AJ44+СрА15!AJ43</f>
        <v>0</v>
      </c>
      <c r="AI10" s="2061">
        <f>СрСХМиО14!AK44+СрА15!AK43</f>
        <v>0</v>
      </c>
      <c r="AJ10" s="2061">
        <f>СрСХМиО14!AL44+СрА15!AL43</f>
        <v>0</v>
      </c>
      <c r="AK10" s="2061">
        <f>СрСХМиО14!AM44+СрА15!AM43</f>
        <v>0</v>
      </c>
      <c r="AL10" s="2061">
        <f>СрСХМиО14!AN44+СрА15!AN43</f>
        <v>0</v>
      </c>
      <c r="AM10" s="2061">
        <f>СрСХМиО14!AO44+СрА15!AO43</f>
        <v>0</v>
      </c>
      <c r="AN10" s="2061">
        <f>СрСХМиО14!AP44+СрА15!AP43</f>
        <v>0</v>
      </c>
      <c r="AO10" s="2061">
        <f>СрСХМиО14!AQ44+СрА15!AQ43</f>
        <v>0</v>
      </c>
      <c r="AP10" s="2061">
        <f>СрСХМиО14!AR44+СрА15!AR43</f>
        <v>0</v>
      </c>
      <c r="AQ10" s="2061">
        <f>СрСХМиО14!AS44+СрА15!AS43</f>
        <v>0</v>
      </c>
      <c r="AR10" s="2061">
        <f>СрСХМиО14!AT44+СрА15!AT43</f>
        <v>0</v>
      </c>
      <c r="AS10" s="2061">
        <f>СрСХМиО14!AU44+СрА15!AU43</f>
        <v>0</v>
      </c>
      <c r="AT10" s="2061">
        <f>СрСХМиО14!AV44+СрА15!AV43</f>
        <v>0</v>
      </c>
      <c r="AU10" s="605">
        <f>SUM(C10:T10)</f>
        <v>38</v>
      </c>
      <c r="AV10" s="227">
        <f>SUM(U10:AT10)</f>
        <v>36</v>
      </c>
      <c r="AW10" s="227">
        <f>AU10+AV10</f>
        <v>74</v>
      </c>
      <c r="AX10" s="160" t="str">
        <f>IF(AW10=72, "+", "-")</f>
        <v>-</v>
      </c>
    </row>
    <row r="11" spans="1:50" ht="30" x14ac:dyDescent="0.25">
      <c r="A11" s="2060" t="s">
        <v>386</v>
      </c>
      <c r="B11" s="2064" t="s">
        <v>336</v>
      </c>
      <c r="C11" s="2061">
        <f>СрСХМиО14!E18+СрА15!E18</f>
        <v>2</v>
      </c>
      <c r="D11" s="2061">
        <f>СрСХМиО14!F18+СрА15!F18</f>
        <v>4</v>
      </c>
      <c r="E11" s="2061">
        <f>СрСХМиО14!G18+СрА15!G18</f>
        <v>4</v>
      </c>
      <c r="F11" s="2061">
        <f>СрСХМиО14!H18+СрА15!H18</f>
        <v>0</v>
      </c>
      <c r="G11" s="2061">
        <f>СрСХМиО14!I18+СрА15!I18</f>
        <v>4</v>
      </c>
      <c r="H11" s="2061">
        <f>СрСХМиО14!J18+СрА15!J18</f>
        <v>4</v>
      </c>
      <c r="I11" s="2061">
        <f>СрСХМиО14!K18+СрА15!K18</f>
        <v>4</v>
      </c>
      <c r="J11" s="2061">
        <f>СрСХМиО14!L18+СрА15!L18</f>
        <v>4</v>
      </c>
      <c r="K11" s="2061">
        <f>СрСХМиО14!M18+СрА15!M18</f>
        <v>4</v>
      </c>
      <c r="L11" s="2061">
        <f>СрСХМиО14!N18+СрА15!N18</f>
        <v>4</v>
      </c>
      <c r="M11" s="2061">
        <f>СрСХМиО14!O18+СрА15!O18</f>
        <v>0</v>
      </c>
      <c r="N11" s="2061">
        <f>СрСХМиО14!P18+СрА15!P18</f>
        <v>0</v>
      </c>
      <c r="O11" s="2061">
        <f>СрСХМиО14!Q18+СрА15!Q18</f>
        <v>8</v>
      </c>
      <c r="P11" s="2061">
        <f>СрСХМиО14!R18+СрА15!R18</f>
        <v>4</v>
      </c>
      <c r="Q11" s="2061">
        <f>СрСХМиО14!S18+СрА15!S18</f>
        <v>4</v>
      </c>
      <c r="R11" s="2061">
        <f>СрСХМиО14!T18+СрА15!T18</f>
        <v>4</v>
      </c>
      <c r="S11" s="2061">
        <f>СрСХМиО14!U18+СрА15!U18</f>
        <v>4</v>
      </c>
      <c r="T11" s="2062">
        <f>СрСХМиО14!V18+СрА15!V18</f>
        <v>4</v>
      </c>
      <c r="U11" s="2062">
        <f>СрСХМиО14!W18+СрА15!W18</f>
        <v>0</v>
      </c>
      <c r="V11" s="2063">
        <f>СрСХМиО14!X18+СрА15!X18</f>
        <v>0</v>
      </c>
      <c r="W11" s="2061">
        <f>СрСХМиО14!Y18+СрА15!Y18</f>
        <v>4</v>
      </c>
      <c r="X11" s="2061">
        <f>СрСХМиО14!Z18+СрА15!Z18</f>
        <v>0</v>
      </c>
      <c r="Y11" s="2061">
        <f>СрСХМиО14!AA18+СрА15!AA18</f>
        <v>4</v>
      </c>
      <c r="Z11" s="2061">
        <f>СрСХМиО14!AB18+СрА15!AB18</f>
        <v>4</v>
      </c>
      <c r="AA11" s="2061">
        <f>СрСХМиО14!AC18+СрА15!AC18</f>
        <v>0</v>
      </c>
      <c r="AB11" s="2061">
        <f>СрСХМиО14!AD18+СрА15!AD18</f>
        <v>4</v>
      </c>
      <c r="AC11" s="2061">
        <f>СрСХМиО14!AE18+СрА15!AE18</f>
        <v>4</v>
      </c>
      <c r="AD11" s="2061">
        <f>СрСХМиО14!AF18+СрА15!AF18</f>
        <v>0</v>
      </c>
      <c r="AE11" s="2061">
        <f>СрСХМиО14!AG18+СрА15!AG18</f>
        <v>4</v>
      </c>
      <c r="AF11" s="2061">
        <f>СрСХМиО14!AH18+СрА15!AH18</f>
        <v>4</v>
      </c>
      <c r="AG11" s="2061">
        <f>СрСХМиО14!AI18+СрА15!AI18</f>
        <v>0</v>
      </c>
      <c r="AH11" s="2061">
        <f>СрСХМиО14!AJ18+СрА15!AJ18</f>
        <v>4</v>
      </c>
      <c r="AI11" s="2061">
        <f>СрСХМиО14!AK18+СрА15!AK18</f>
        <v>4</v>
      </c>
      <c r="AJ11" s="2061">
        <f>СрСХМиО14!AL18+СрА15!AL18</f>
        <v>0</v>
      </c>
      <c r="AK11" s="2061">
        <f>СрСХМиО14!AM18+СрА15!AM18</f>
        <v>4</v>
      </c>
      <c r="AL11" s="2061">
        <f>СрСХМиО14!AN18+СрА15!AN18</f>
        <v>4</v>
      </c>
      <c r="AM11" s="2061">
        <f>СрСХМиО14!AO18+СрА15!AO18</f>
        <v>0</v>
      </c>
      <c r="AN11" s="2061">
        <f>СрСХМиО14!AP18+СрА15!AP18</f>
        <v>4</v>
      </c>
      <c r="AO11" s="2061">
        <f>СрСХМиО14!AQ18+СрА15!AQ18</f>
        <v>4</v>
      </c>
      <c r="AP11" s="2061">
        <f>СрСХМиО14!AR18+СрА15!AR18</f>
        <v>0</v>
      </c>
      <c r="AQ11" s="2061">
        <f>СрСХМиО14!AS18+СрА15!AS18</f>
        <v>4</v>
      </c>
      <c r="AR11" s="2061">
        <f>СрСХМиО14!AT18+СрА15!AT18</f>
        <v>0</v>
      </c>
      <c r="AS11" s="2061">
        <f>СрСХМиО14!AU18+СрА15!AU18</f>
        <v>4</v>
      </c>
      <c r="AT11" s="2061">
        <f>СрСХМиО14!AV18+СрА15!AV18</f>
        <v>0</v>
      </c>
      <c r="AU11" s="605">
        <f>SUM(C11:T11)</f>
        <v>62</v>
      </c>
      <c r="AV11" s="227">
        <f>SUM(U11:AT11)</f>
        <v>60</v>
      </c>
      <c r="AW11" s="227">
        <f>AU11+AV11</f>
        <v>122</v>
      </c>
      <c r="AX11" s="160" t="str">
        <f>IF(AW11=120, "+", "-")</f>
        <v>-</v>
      </c>
    </row>
    <row r="12" spans="1:50" ht="20.25" x14ac:dyDescent="0.25">
      <c r="A12" s="2065"/>
      <c r="B12" s="2066"/>
      <c r="C12" s="2067">
        <f t="shared" ref="C12:AW12" si="0">SUM(C9:C11)</f>
        <v>6</v>
      </c>
      <c r="D12" s="2067">
        <f t="shared" si="0"/>
        <v>12</v>
      </c>
      <c r="E12" s="2067">
        <f t="shared" si="0"/>
        <v>8</v>
      </c>
      <c r="F12" s="2067">
        <f t="shared" si="0"/>
        <v>8</v>
      </c>
      <c r="G12" s="2067">
        <f t="shared" si="0"/>
        <v>8</v>
      </c>
      <c r="H12" s="2067">
        <f t="shared" si="0"/>
        <v>12</v>
      </c>
      <c r="I12" s="2067">
        <f t="shared" si="0"/>
        <v>8</v>
      </c>
      <c r="J12" s="2067">
        <f t="shared" si="0"/>
        <v>12</v>
      </c>
      <c r="K12" s="2068">
        <f t="shared" si="0"/>
        <v>8</v>
      </c>
      <c r="L12" s="2068">
        <f t="shared" si="0"/>
        <v>12</v>
      </c>
      <c r="M12" s="2068">
        <f t="shared" si="0"/>
        <v>8</v>
      </c>
      <c r="N12" s="2068">
        <f t="shared" si="0"/>
        <v>8</v>
      </c>
      <c r="O12" s="2068">
        <f t="shared" si="0"/>
        <v>12</v>
      </c>
      <c r="P12" s="2068">
        <f t="shared" si="0"/>
        <v>12</v>
      </c>
      <c r="Q12" s="2068">
        <f t="shared" si="0"/>
        <v>8</v>
      </c>
      <c r="R12" s="2068">
        <f t="shared" si="0"/>
        <v>12</v>
      </c>
      <c r="S12" s="2068">
        <f t="shared" si="0"/>
        <v>8</v>
      </c>
      <c r="T12" s="2069">
        <f t="shared" si="0"/>
        <v>12</v>
      </c>
      <c r="U12" s="1249">
        <f t="shared" si="0"/>
        <v>0</v>
      </c>
      <c r="V12" s="974">
        <f t="shared" si="0"/>
        <v>0</v>
      </c>
      <c r="W12" s="2067">
        <f t="shared" si="0"/>
        <v>8</v>
      </c>
      <c r="X12" s="2067">
        <f t="shared" si="0"/>
        <v>4</v>
      </c>
      <c r="Y12" s="2067">
        <f t="shared" si="0"/>
        <v>8</v>
      </c>
      <c r="Z12" s="2067">
        <f t="shared" si="0"/>
        <v>8</v>
      </c>
      <c r="AA12" s="2067">
        <f t="shared" si="0"/>
        <v>4</v>
      </c>
      <c r="AB12" s="2067">
        <f t="shared" si="0"/>
        <v>8</v>
      </c>
      <c r="AC12" s="2067">
        <f t="shared" si="0"/>
        <v>8</v>
      </c>
      <c r="AD12" s="2067">
        <f t="shared" si="0"/>
        <v>6</v>
      </c>
      <c r="AE12" s="2067">
        <f t="shared" si="0"/>
        <v>6</v>
      </c>
      <c r="AF12" s="2067">
        <f t="shared" si="0"/>
        <v>4</v>
      </c>
      <c r="AG12" s="2067">
        <f t="shared" si="0"/>
        <v>0</v>
      </c>
      <c r="AH12" s="2068">
        <f t="shared" si="0"/>
        <v>4</v>
      </c>
      <c r="AI12" s="2068">
        <f t="shared" si="0"/>
        <v>4</v>
      </c>
      <c r="AJ12" s="2068">
        <f t="shared" si="0"/>
        <v>0</v>
      </c>
      <c r="AK12" s="2068">
        <f t="shared" si="0"/>
        <v>4</v>
      </c>
      <c r="AL12" s="2068">
        <f t="shared" si="0"/>
        <v>4</v>
      </c>
      <c r="AM12" s="2068">
        <f t="shared" si="0"/>
        <v>0</v>
      </c>
      <c r="AN12" s="2068">
        <f t="shared" si="0"/>
        <v>4</v>
      </c>
      <c r="AO12" s="2068">
        <f t="shared" si="0"/>
        <v>4</v>
      </c>
      <c r="AP12" s="2067">
        <f t="shared" si="0"/>
        <v>0</v>
      </c>
      <c r="AQ12" s="2067">
        <f t="shared" si="0"/>
        <v>4</v>
      </c>
      <c r="AR12" s="2067">
        <f t="shared" si="0"/>
        <v>0</v>
      </c>
      <c r="AS12" s="2067">
        <f t="shared" si="0"/>
        <v>4</v>
      </c>
      <c r="AT12" s="2067">
        <f t="shared" si="0"/>
        <v>0</v>
      </c>
      <c r="AU12" s="2070">
        <f t="shared" si="0"/>
        <v>174</v>
      </c>
      <c r="AV12" s="2071">
        <f t="shared" si="0"/>
        <v>96</v>
      </c>
      <c r="AW12" s="2071">
        <f t="shared" si="0"/>
        <v>270</v>
      </c>
      <c r="AX12" s="160"/>
    </row>
    <row r="13" spans="1:50" ht="47.25" x14ac:dyDescent="0.25">
      <c r="A13" s="2072"/>
      <c r="B13" s="2073" t="s">
        <v>387</v>
      </c>
      <c r="C13" s="2074">
        <f>СрСХМиО14!E23+СрСХМиО14!E50</f>
        <v>4</v>
      </c>
      <c r="D13" s="2074">
        <f>СрСХМиО14!F23+СрСХМиО14!F50</f>
        <v>4</v>
      </c>
      <c r="E13" s="2074">
        <f>СрСХМиО14!G23+СрСХМиО14!G50</f>
        <v>4</v>
      </c>
      <c r="F13" s="2074">
        <f>СрСХМиО14!H23+СрСХМиО14!H50</f>
        <v>4</v>
      </c>
      <c r="G13" s="2074">
        <f>СрСХМиО14!I23+СрСХМиО14!I50</f>
        <v>6</v>
      </c>
      <c r="H13" s="2074">
        <f>СрСХМиО14!J23+СрСХМиО14!J50</f>
        <v>4</v>
      </c>
      <c r="I13" s="2074">
        <f>СрСХМиО14!K23+СрСХМиО14!K50</f>
        <v>4</v>
      </c>
      <c r="J13" s="2074">
        <f>СрСХМиО14!L23+СрСХМиО14!L50</f>
        <v>4</v>
      </c>
      <c r="K13" s="2074">
        <f>СрСХМиО14!M23+СрСХМиО14!M50</f>
        <v>6</v>
      </c>
      <c r="L13" s="2074">
        <f>СрСХМиО14!N23+СрСХМиО14!N50</f>
        <v>4</v>
      </c>
      <c r="M13" s="2074">
        <f>СрСХМиО14!O23+СрСХМиО14!O50</f>
        <v>2</v>
      </c>
      <c r="N13" s="2074">
        <f>СрСХМиО14!P23+СрСХМиО14!P50</f>
        <v>2</v>
      </c>
      <c r="O13" s="2074">
        <f>СрСХМиО14!Q23+СрСХМиО14!Q50</f>
        <v>6</v>
      </c>
      <c r="P13" s="2074">
        <f>СрСХМиО14!R23+СрСХМиО14!R50</f>
        <v>6</v>
      </c>
      <c r="Q13" s="2074">
        <f>СрСХМиО14!S23+СрСХМиО14!S50</f>
        <v>4</v>
      </c>
      <c r="R13" s="2074">
        <f>СрСХМиО14!T23+СрСХМиО14!T50</f>
        <v>6</v>
      </c>
      <c r="S13" s="2074">
        <f>СрСХМиО14!U23+СрСХМиО14!U50</f>
        <v>4</v>
      </c>
      <c r="T13" s="2075">
        <f>СрСХМиО14!V23+СрСХМиО14!V50</f>
        <v>6</v>
      </c>
      <c r="U13" s="2075">
        <f>СрСХМиО14!W23+СрСХМиО14!W50</f>
        <v>0</v>
      </c>
      <c r="V13" s="2074">
        <f>СрСХМиО14!X23+СрСХМиО14!X50</f>
        <v>0</v>
      </c>
      <c r="W13" s="2074">
        <f>СрСХМиО14!Y23+СрСХМиО14!Y50</f>
        <v>4</v>
      </c>
      <c r="X13" s="2074">
        <f>СрСХМиО14!Z23+СрСХМиО14!Z50</f>
        <v>4</v>
      </c>
      <c r="Y13" s="2074">
        <f>СрСХМиО14!AA23+СрСХМиО14!AA50</f>
        <v>2</v>
      </c>
      <c r="Z13" s="2074">
        <f>СрСХМиО14!AB23+СрСХМиО14!AB50</f>
        <v>4</v>
      </c>
      <c r="AA13" s="2074">
        <f>СрСХМиО14!AC23+СрСХМиО14!AC50</f>
        <v>2</v>
      </c>
      <c r="AB13" s="2074">
        <f>СрСХМиО14!AD23+СрСХМиО14!AD50</f>
        <v>2</v>
      </c>
      <c r="AC13" s="2074">
        <f>СрСХМиО14!AE23+СрСХМиО14!AE50</f>
        <v>4</v>
      </c>
      <c r="AD13" s="2074">
        <f>СрСХМиО14!AF23+СрСХМиО14!AF50</f>
        <v>2</v>
      </c>
      <c r="AE13" s="2074">
        <f>СрСХМиО14!AG23+СрСХМиО14!AG50</f>
        <v>2</v>
      </c>
      <c r="AF13" s="2074">
        <f>СрСХМиО14!AH23+СрСХМиО14!AH50</f>
        <v>4</v>
      </c>
      <c r="AG13" s="2074">
        <f>СрСХМиО14!AI23+СрСХМиО14!AI50</f>
        <v>2</v>
      </c>
      <c r="AH13" s="2074">
        <f>СрСХМиО14!AJ23+СрСХМиО14!AJ50</f>
        <v>4</v>
      </c>
      <c r="AI13" s="2074">
        <f>СрСХМиО14!AK23+СрСХМиО14!AK50</f>
        <v>4</v>
      </c>
      <c r="AJ13" s="2074">
        <f>СрСХМиО14!AL23+СрСХМиО14!AL50</f>
        <v>2</v>
      </c>
      <c r="AK13" s="2074">
        <f>СрСХМиО14!AM23+СрСХМиО14!AM50</f>
        <v>2</v>
      </c>
      <c r="AL13" s="2074">
        <f>СрСХМиО14!AN23+СрСХМиО14!AN50</f>
        <v>4</v>
      </c>
      <c r="AM13" s="2074">
        <f>СрСХМиО14!AO23+СрСХМиО14!AO50</f>
        <v>2</v>
      </c>
      <c r="AN13" s="2074">
        <f>СрСХМиО14!AP23+СрСХМиО14!AP50</f>
        <v>2</v>
      </c>
      <c r="AO13" s="2074">
        <f>СрСХМиО14!AQ23+СрСХМиО14!AQ50</f>
        <v>4</v>
      </c>
      <c r="AP13" s="2074">
        <f>СрСХМиО14!AR23+СрСХМиО14!AR50</f>
        <v>4</v>
      </c>
      <c r="AQ13" s="2074">
        <f>СрСХМиО14!AS23+СрСХМиО14!AS50</f>
        <v>4</v>
      </c>
      <c r="AR13" s="2074">
        <f>СрСХМиО14!AT23+СрСХМиО14!AT50</f>
        <v>4</v>
      </c>
      <c r="AS13" s="2074">
        <f>СрСХМиО14!AU23+СрСХМиО14!AU50</f>
        <v>4</v>
      </c>
      <c r="AT13" s="2074">
        <f>СрСХМиО14!AV23+СрСХМиО14!AV50</f>
        <v>0</v>
      </c>
      <c r="AU13" s="2076">
        <f>SUM(C13:T13)</f>
        <v>80</v>
      </c>
      <c r="AV13" s="2077">
        <f>SUM(D13:U13)</f>
        <v>76</v>
      </c>
      <c r="AW13" s="2077">
        <f>AU13+AV13</f>
        <v>156</v>
      </c>
      <c r="AX13" s="160"/>
    </row>
    <row r="14" spans="1:50" ht="20.25" x14ac:dyDescent="0.25">
      <c r="A14" s="2078"/>
      <c r="B14" s="2066"/>
      <c r="C14" s="2067">
        <f t="shared" ref="C14:AW14" si="1">SUM(C13)</f>
        <v>4</v>
      </c>
      <c r="D14" s="2067">
        <f t="shared" si="1"/>
        <v>4</v>
      </c>
      <c r="E14" s="2067">
        <f t="shared" si="1"/>
        <v>4</v>
      </c>
      <c r="F14" s="2067">
        <f t="shared" si="1"/>
        <v>4</v>
      </c>
      <c r="G14" s="2067">
        <f t="shared" si="1"/>
        <v>6</v>
      </c>
      <c r="H14" s="2067">
        <f t="shared" si="1"/>
        <v>4</v>
      </c>
      <c r="I14" s="2067">
        <f t="shared" si="1"/>
        <v>4</v>
      </c>
      <c r="J14" s="2067">
        <f t="shared" si="1"/>
        <v>4</v>
      </c>
      <c r="K14" s="2067">
        <f t="shared" si="1"/>
        <v>6</v>
      </c>
      <c r="L14" s="2067">
        <f t="shared" si="1"/>
        <v>4</v>
      </c>
      <c r="M14" s="2067">
        <f t="shared" si="1"/>
        <v>2</v>
      </c>
      <c r="N14" s="2067">
        <f t="shared" si="1"/>
        <v>2</v>
      </c>
      <c r="O14" s="2067">
        <f t="shared" si="1"/>
        <v>6</v>
      </c>
      <c r="P14" s="2067">
        <f t="shared" si="1"/>
        <v>6</v>
      </c>
      <c r="Q14" s="2067">
        <f t="shared" si="1"/>
        <v>4</v>
      </c>
      <c r="R14" s="2067">
        <f t="shared" si="1"/>
        <v>6</v>
      </c>
      <c r="S14" s="2067">
        <f t="shared" si="1"/>
        <v>4</v>
      </c>
      <c r="T14" s="2069">
        <f t="shared" si="1"/>
        <v>6</v>
      </c>
      <c r="U14" s="2069">
        <f t="shared" si="1"/>
        <v>0</v>
      </c>
      <c r="V14" s="974">
        <f t="shared" si="1"/>
        <v>0</v>
      </c>
      <c r="W14" s="2067">
        <f t="shared" si="1"/>
        <v>4</v>
      </c>
      <c r="X14" s="2067">
        <f t="shared" si="1"/>
        <v>4</v>
      </c>
      <c r="Y14" s="2067">
        <f t="shared" si="1"/>
        <v>2</v>
      </c>
      <c r="Z14" s="2067">
        <f t="shared" si="1"/>
        <v>4</v>
      </c>
      <c r="AA14" s="2067">
        <f t="shared" si="1"/>
        <v>2</v>
      </c>
      <c r="AB14" s="2067">
        <f t="shared" si="1"/>
        <v>2</v>
      </c>
      <c r="AC14" s="2067">
        <f t="shared" si="1"/>
        <v>4</v>
      </c>
      <c r="AD14" s="2067">
        <f t="shared" si="1"/>
        <v>2</v>
      </c>
      <c r="AE14" s="2067">
        <f t="shared" si="1"/>
        <v>2</v>
      </c>
      <c r="AF14" s="2067">
        <f t="shared" si="1"/>
        <v>4</v>
      </c>
      <c r="AG14" s="2067">
        <f t="shared" si="1"/>
        <v>2</v>
      </c>
      <c r="AH14" s="2067">
        <f t="shared" si="1"/>
        <v>4</v>
      </c>
      <c r="AI14" s="2067">
        <f t="shared" si="1"/>
        <v>4</v>
      </c>
      <c r="AJ14" s="2067">
        <f t="shared" si="1"/>
        <v>2</v>
      </c>
      <c r="AK14" s="2067">
        <f t="shared" si="1"/>
        <v>2</v>
      </c>
      <c r="AL14" s="2067">
        <f t="shared" si="1"/>
        <v>4</v>
      </c>
      <c r="AM14" s="2067">
        <f t="shared" si="1"/>
        <v>2</v>
      </c>
      <c r="AN14" s="2067">
        <f t="shared" si="1"/>
        <v>2</v>
      </c>
      <c r="AO14" s="2067">
        <f t="shared" si="1"/>
        <v>4</v>
      </c>
      <c r="AP14" s="2067">
        <f t="shared" si="1"/>
        <v>4</v>
      </c>
      <c r="AQ14" s="2067">
        <f t="shared" si="1"/>
        <v>4</v>
      </c>
      <c r="AR14" s="2067">
        <f t="shared" si="1"/>
        <v>4</v>
      </c>
      <c r="AS14" s="2067">
        <f t="shared" si="1"/>
        <v>4</v>
      </c>
      <c r="AT14" s="2067">
        <f t="shared" si="1"/>
        <v>0</v>
      </c>
      <c r="AU14" s="2070">
        <f t="shared" si="1"/>
        <v>80</v>
      </c>
      <c r="AV14" s="2071">
        <f t="shared" si="1"/>
        <v>76</v>
      </c>
      <c r="AW14" s="2071">
        <f t="shared" si="1"/>
        <v>156</v>
      </c>
      <c r="AX14" s="160"/>
    </row>
    <row r="15" spans="1:50" ht="44.25" customHeight="1" x14ac:dyDescent="0.25">
      <c r="A15" s="2079" t="s">
        <v>388</v>
      </c>
      <c r="B15" s="2064" t="s">
        <v>389</v>
      </c>
      <c r="C15" s="2061">
        <f>'Т12-22-32'!E65</f>
        <v>6</v>
      </c>
      <c r="D15" s="2061">
        <f>'Т12-22-32'!F65</f>
        <v>6</v>
      </c>
      <c r="E15" s="2061">
        <f>'Т12-22-32'!G65</f>
        <v>6</v>
      </c>
      <c r="F15" s="2061">
        <f>'Т12-22-32'!H65</f>
        <v>4</v>
      </c>
      <c r="G15" s="2061">
        <f>'Т12-22-32'!I65</f>
        <v>6</v>
      </c>
      <c r="H15" s="2061">
        <f>'Т12-22-32'!J65</f>
        <v>6</v>
      </c>
      <c r="I15" s="2061">
        <f>'Т12-22-32'!K65</f>
        <v>6</v>
      </c>
      <c r="J15" s="2061">
        <f>'Т12-22-32'!L65</f>
        <v>0</v>
      </c>
      <c r="K15" s="2061">
        <f>'Т12-22-32'!M65</f>
        <v>6</v>
      </c>
      <c r="L15" s="2061">
        <f>'Т12-22-32'!N65</f>
        <v>4</v>
      </c>
      <c r="M15" s="2061">
        <f>'Т12-22-32'!O65</f>
        <v>4</v>
      </c>
      <c r="N15" s="2061">
        <f>'Т12-22-32'!P65</f>
        <v>6</v>
      </c>
      <c r="O15" s="2061">
        <f>'Т12-22-32'!Q65</f>
        <v>6</v>
      </c>
      <c r="P15" s="2061">
        <f>'Т12-22-32'!R65</f>
        <v>6</v>
      </c>
      <c r="Q15" s="2061">
        <f>'Т12-22-32'!S65</f>
        <v>6</v>
      </c>
      <c r="R15" s="2061">
        <f>'Т12-22-32'!T65</f>
        <v>6</v>
      </c>
      <c r="S15" s="2061">
        <f>'Т12-22-32'!U65</f>
        <v>6</v>
      </c>
      <c r="T15" s="2062">
        <f>'Т12-22-32'!V65</f>
        <v>0</v>
      </c>
      <c r="U15" s="2062">
        <f>'Т12-22-32'!W65</f>
        <v>0</v>
      </c>
      <c r="V15" s="2063">
        <f>'Т12-22-32'!X65</f>
        <v>8</v>
      </c>
      <c r="W15" s="2061">
        <f>'Т12-22-32'!Y65</f>
        <v>8</v>
      </c>
      <c r="X15" s="2061">
        <f>'Т12-22-32'!Z65</f>
        <v>6</v>
      </c>
      <c r="Y15" s="2061">
        <f>'Т12-22-32'!AA65</f>
        <v>6</v>
      </c>
      <c r="Z15" s="2061">
        <f>'Т12-22-32'!AB65</f>
        <v>6</v>
      </c>
      <c r="AA15" s="2061">
        <f>'Т12-22-32'!AC65</f>
        <v>6</v>
      </c>
      <c r="AB15" s="2061">
        <f>'Т12-22-32'!AD65</f>
        <v>6</v>
      </c>
      <c r="AC15" s="2061">
        <f>'Т12-22-32'!AE65</f>
        <v>0</v>
      </c>
      <c r="AD15" s="2061">
        <f>'Т12-22-32'!AF65</f>
        <v>0</v>
      </c>
      <c r="AE15" s="2061">
        <f>'Т12-22-32'!AG65</f>
        <v>0</v>
      </c>
      <c r="AF15" s="2061">
        <f>'Т12-22-32'!AH65</f>
        <v>0</v>
      </c>
      <c r="AG15" s="2061">
        <f>'Т12-22-32'!AI65</f>
        <v>0</v>
      </c>
      <c r="AH15" s="2061">
        <f>'Т12-22-32'!AJ65</f>
        <v>0</v>
      </c>
      <c r="AI15" s="2061">
        <f>'Т12-22-32'!AK65</f>
        <v>0</v>
      </c>
      <c r="AJ15" s="2061">
        <f>'Т12-22-32'!AL65</f>
        <v>0</v>
      </c>
      <c r="AK15" s="2061">
        <f>'Т12-22-32'!AM65</f>
        <v>6</v>
      </c>
      <c r="AL15" s="2061">
        <f>'Т12-22-32'!AN65</f>
        <v>6</v>
      </c>
      <c r="AM15" s="2061">
        <f>'Т12-22-32'!AO65</f>
        <v>6</v>
      </c>
      <c r="AN15" s="2061">
        <f>'Т12-22-32'!AP65</f>
        <v>6</v>
      </c>
      <c r="AO15" s="2061">
        <f>'Т12-22-32'!AQ65</f>
        <v>6</v>
      </c>
      <c r="AP15" s="2061">
        <f>'Т12-22-32'!AR65</f>
        <v>6</v>
      </c>
      <c r="AQ15" s="2061">
        <f>'Т12-22-32'!AS65</f>
        <v>8</v>
      </c>
      <c r="AR15" s="2061">
        <f>'Т12-22-32'!AT65</f>
        <v>6</v>
      </c>
      <c r="AS15" s="2061">
        <f>'Т12-22-32'!AU65</f>
        <v>0</v>
      </c>
      <c r="AT15" s="2061">
        <f>'Т12-22-32'!AV65</f>
        <v>0</v>
      </c>
      <c r="AU15" s="605">
        <f t="shared" ref="AU15:AU20" si="2">SUM(C15:T15)</f>
        <v>90</v>
      </c>
      <c r="AV15" s="227">
        <f t="shared" ref="AV15:AV20" si="3">SUM(U15:AT15)</f>
        <v>96</v>
      </c>
      <c r="AW15" s="227">
        <f t="shared" ref="AW15:AW20" si="4">AU15+AV15</f>
        <v>186</v>
      </c>
      <c r="AX15" s="160" t="str">
        <f>IF(AW15=56, "+", "-")</f>
        <v>-</v>
      </c>
    </row>
    <row r="16" spans="1:50" ht="28.5" customHeight="1" x14ac:dyDescent="0.25">
      <c r="A16" s="2080" t="s">
        <v>388</v>
      </c>
      <c r="B16" s="2064" t="s">
        <v>390</v>
      </c>
      <c r="C16" s="2061">
        <f>'Т12-22-32'!E66</f>
        <v>0</v>
      </c>
      <c r="D16" s="2061">
        <f>'Т12-22-32'!F66</f>
        <v>0</v>
      </c>
      <c r="E16" s="2061">
        <f>'Т12-22-32'!G66</f>
        <v>0</v>
      </c>
      <c r="F16" s="2061">
        <f>'Т12-22-32'!H66</f>
        <v>0</v>
      </c>
      <c r="G16" s="2061">
        <f>'Т12-22-32'!I66</f>
        <v>0</v>
      </c>
      <c r="H16" s="2061">
        <f>'Т12-22-32'!J66</f>
        <v>4</v>
      </c>
      <c r="I16" s="2061">
        <f>'Т12-22-32'!K66</f>
        <v>2</v>
      </c>
      <c r="J16" s="2061">
        <f>'Т12-22-32'!L66</f>
        <v>2</v>
      </c>
      <c r="K16" s="2061">
        <f>'Т12-22-32'!M66</f>
        <v>2</v>
      </c>
      <c r="L16" s="2061">
        <f>'Т12-22-32'!N66</f>
        <v>2</v>
      </c>
      <c r="M16" s="2061">
        <f>'Т12-22-32'!O66</f>
        <v>2</v>
      </c>
      <c r="N16" s="2061">
        <f>'Т12-22-32'!P66</f>
        <v>4</v>
      </c>
      <c r="O16" s="2061">
        <f>'Т12-22-32'!Q66</f>
        <v>4</v>
      </c>
      <c r="P16" s="2061">
        <f>'Т12-22-32'!R66</f>
        <v>4</v>
      </c>
      <c r="Q16" s="2061">
        <f>'Т12-22-32'!S66</f>
        <v>4</v>
      </c>
      <c r="R16" s="2061">
        <f>'Т12-22-32'!T66</f>
        <v>2</v>
      </c>
      <c r="S16" s="2061">
        <f>'Т12-22-32'!U66</f>
        <v>4</v>
      </c>
      <c r="T16" s="2062">
        <f>'Т12-22-32'!V66</f>
        <v>0</v>
      </c>
      <c r="U16" s="2062">
        <f>'Т12-22-32'!W66</f>
        <v>0</v>
      </c>
      <c r="V16" s="2063">
        <f>'Т12-22-32'!X66</f>
        <v>0</v>
      </c>
      <c r="W16" s="2061">
        <f>'Т12-22-32'!Y66</f>
        <v>0</v>
      </c>
      <c r="X16" s="2061">
        <f>'Т12-22-32'!Z66</f>
        <v>6</v>
      </c>
      <c r="Y16" s="2061">
        <f>'Т12-22-32'!AA66</f>
        <v>2</v>
      </c>
      <c r="Z16" s="2061">
        <f>'Т12-22-32'!AB66</f>
        <v>2</v>
      </c>
      <c r="AA16" s="2061">
        <f>'Т12-22-32'!AC66</f>
        <v>2</v>
      </c>
      <c r="AB16" s="2061">
        <f>'Т12-22-32'!AD66</f>
        <v>2</v>
      </c>
      <c r="AC16" s="2061">
        <f>'Т12-22-32'!AE66</f>
        <v>0</v>
      </c>
      <c r="AD16" s="2061">
        <f>'Т12-22-32'!AF66</f>
        <v>0</v>
      </c>
      <c r="AE16" s="2061">
        <f>'Т12-22-32'!AG66</f>
        <v>0</v>
      </c>
      <c r="AF16" s="2061">
        <f>'Т12-22-32'!AH66</f>
        <v>0</v>
      </c>
      <c r="AG16" s="2061">
        <f>'Т12-22-32'!AI66</f>
        <v>0</v>
      </c>
      <c r="AH16" s="2061">
        <f>'Т12-22-32'!AJ66</f>
        <v>0</v>
      </c>
      <c r="AI16" s="2061">
        <f>'Т12-22-32'!AK66</f>
        <v>0</v>
      </c>
      <c r="AJ16" s="2061">
        <f>'Т12-22-32'!AL66</f>
        <v>0</v>
      </c>
      <c r="AK16" s="2061">
        <f>'Т12-22-32'!AM66</f>
        <v>6</v>
      </c>
      <c r="AL16" s="2061">
        <f>'Т12-22-32'!AN66</f>
        <v>6</v>
      </c>
      <c r="AM16" s="2061">
        <f>'Т12-22-32'!AO66</f>
        <v>6</v>
      </c>
      <c r="AN16" s="2061">
        <f>'Т12-22-32'!AP66</f>
        <v>6</v>
      </c>
      <c r="AO16" s="2061">
        <f>'Т12-22-32'!AQ66</f>
        <v>6</v>
      </c>
      <c r="AP16" s="2061">
        <f>'Т12-22-32'!AR66</f>
        <v>8</v>
      </c>
      <c r="AQ16" s="2061">
        <f>'Т12-22-32'!AS66</f>
        <v>10</v>
      </c>
      <c r="AR16" s="2061">
        <f>'Т12-22-32'!AT66</f>
        <v>10</v>
      </c>
      <c r="AS16" s="2061">
        <f>'Т12-22-32'!AU66</f>
        <v>0</v>
      </c>
      <c r="AT16" s="2061">
        <f>'Т12-22-32'!AV66</f>
        <v>0</v>
      </c>
      <c r="AU16" s="605">
        <f t="shared" si="2"/>
        <v>36</v>
      </c>
      <c r="AV16" s="227">
        <f t="shared" si="3"/>
        <v>72</v>
      </c>
      <c r="AW16" s="227">
        <f t="shared" si="4"/>
        <v>108</v>
      </c>
      <c r="AX16" s="160" t="str">
        <f>IF(AW16=58, "+", "-")</f>
        <v>-</v>
      </c>
    </row>
    <row r="17" spans="1:50" ht="24" customHeight="1" x14ac:dyDescent="0.25">
      <c r="A17" s="2081" t="s">
        <v>388</v>
      </c>
      <c r="B17" s="2064" t="s">
        <v>391</v>
      </c>
      <c r="C17" s="2061">
        <f>'Т12-22-32'!E67</f>
        <v>0</v>
      </c>
      <c r="D17" s="2061">
        <f>'Т12-22-32'!F67</f>
        <v>0</v>
      </c>
      <c r="E17" s="2061">
        <f>'Т12-22-32'!G67</f>
        <v>0</v>
      </c>
      <c r="F17" s="2061">
        <f>'Т12-22-32'!H67</f>
        <v>0</v>
      </c>
      <c r="G17" s="2061">
        <f>'Т12-22-32'!I67</f>
        <v>0</v>
      </c>
      <c r="H17" s="2061">
        <f>'Т12-22-32'!J67</f>
        <v>0</v>
      </c>
      <c r="I17" s="2061">
        <f>'Т12-22-32'!K67</f>
        <v>0</v>
      </c>
      <c r="J17" s="2061">
        <f>'Т12-22-32'!L67</f>
        <v>0</v>
      </c>
      <c r="K17" s="2061">
        <f>'Т12-22-32'!M67</f>
        <v>0</v>
      </c>
      <c r="L17" s="2061">
        <f>'Т12-22-32'!N67</f>
        <v>0</v>
      </c>
      <c r="M17" s="2061">
        <f>'Т12-22-32'!O67</f>
        <v>0</v>
      </c>
      <c r="N17" s="2061">
        <f>'Т12-22-32'!P67</f>
        <v>0</v>
      </c>
      <c r="O17" s="2061">
        <f>'Т12-22-32'!Q67</f>
        <v>0</v>
      </c>
      <c r="P17" s="2061">
        <f>'Т12-22-32'!R67</f>
        <v>0</v>
      </c>
      <c r="Q17" s="2061">
        <f>'Т12-22-32'!S67</f>
        <v>0</v>
      </c>
      <c r="R17" s="2061">
        <f>'Т12-22-32'!T67</f>
        <v>0</v>
      </c>
      <c r="S17" s="2061">
        <f>'Т12-22-32'!U67</f>
        <v>0</v>
      </c>
      <c r="T17" s="2062">
        <f>'Т12-22-32'!V67</f>
        <v>0</v>
      </c>
      <c r="U17" s="2062">
        <f>'Т12-22-32'!W67</f>
        <v>0</v>
      </c>
      <c r="V17" s="2063">
        <f>'Т12-22-32'!X67</f>
        <v>0</v>
      </c>
      <c r="W17" s="2061">
        <f>'Т12-22-32'!Y67</f>
        <v>0</v>
      </c>
      <c r="X17" s="2061">
        <f>'Т12-22-32'!Z67</f>
        <v>0</v>
      </c>
      <c r="Y17" s="2061">
        <f>'Т12-22-32'!AA67</f>
        <v>0</v>
      </c>
      <c r="Z17" s="2061">
        <f>'Т12-22-32'!AB67</f>
        <v>0</v>
      </c>
      <c r="AA17" s="2061">
        <f>'Т12-22-32'!AC67</f>
        <v>0</v>
      </c>
      <c r="AB17" s="2061">
        <f>'Т12-22-32'!AD67</f>
        <v>0</v>
      </c>
      <c r="AC17" s="2061">
        <f>'Т12-22-32'!AE67</f>
        <v>36</v>
      </c>
      <c r="AD17" s="2061">
        <f>'Т12-22-32'!AF67</f>
        <v>36</v>
      </c>
      <c r="AE17" s="2061">
        <f>'Т12-22-32'!AG67</f>
        <v>36</v>
      </c>
      <c r="AF17" s="2061">
        <f>'Т12-22-32'!AH67</f>
        <v>36</v>
      </c>
      <c r="AG17" s="2061">
        <f>'Т12-22-32'!AI67</f>
        <v>36</v>
      </c>
      <c r="AH17" s="2061">
        <f>'Т12-22-32'!AJ67</f>
        <v>0</v>
      </c>
      <c r="AI17" s="2061">
        <f>'Т12-22-32'!AK67</f>
        <v>0</v>
      </c>
      <c r="AJ17" s="2061">
        <f>'Т12-22-32'!AL67</f>
        <v>0</v>
      </c>
      <c r="AK17" s="2061">
        <f>'Т12-22-32'!AM67</f>
        <v>0</v>
      </c>
      <c r="AL17" s="2061">
        <f>'Т12-22-32'!AN67</f>
        <v>0</v>
      </c>
      <c r="AM17" s="2061">
        <f>'Т12-22-32'!AO67</f>
        <v>0</v>
      </c>
      <c r="AN17" s="2061">
        <f>'Т12-22-32'!AP67</f>
        <v>0</v>
      </c>
      <c r="AO17" s="2061">
        <f>'Т12-22-32'!AQ67</f>
        <v>0</v>
      </c>
      <c r="AP17" s="2061">
        <f>'Т12-22-32'!AR67</f>
        <v>0</v>
      </c>
      <c r="AQ17" s="2061">
        <f>'Т12-22-32'!AS67</f>
        <v>0</v>
      </c>
      <c r="AR17" s="2061">
        <f>'Т12-22-32'!AT67</f>
        <v>0</v>
      </c>
      <c r="AS17" s="2061">
        <f>'Т12-22-32'!AU67</f>
        <v>0</v>
      </c>
      <c r="AT17" s="2061">
        <f>'Т12-22-32'!AV67</f>
        <v>0</v>
      </c>
      <c r="AU17" s="605">
        <f t="shared" si="2"/>
        <v>0</v>
      </c>
      <c r="AV17" s="227">
        <f t="shared" si="3"/>
        <v>180</v>
      </c>
      <c r="AW17" s="227">
        <f t="shared" si="4"/>
        <v>180</v>
      </c>
      <c r="AX17" s="160" t="str">
        <f>IF(AW17=90, "+", "-")</f>
        <v>-</v>
      </c>
    </row>
    <row r="18" spans="1:50" ht="76.5" customHeight="1" x14ac:dyDescent="0.25">
      <c r="A18" s="2081" t="s">
        <v>388</v>
      </c>
      <c r="B18" s="2064" t="s">
        <v>343</v>
      </c>
      <c r="C18" s="2061">
        <f>СрСХМиО14!E21+СрСХМиО14!E49</f>
        <v>4</v>
      </c>
      <c r="D18" s="2061">
        <f>СрСХМиО14!F21+СрСХМиО14!F49</f>
        <v>4</v>
      </c>
      <c r="E18" s="2061">
        <f>СрСХМиО14!G21+СрСХМиО14!G49</f>
        <v>4</v>
      </c>
      <c r="F18" s="2061">
        <f>СрСХМиО14!H21+СрСХМиО14!H49</f>
        <v>4</v>
      </c>
      <c r="G18" s="2061">
        <f>СрСХМиО14!I21+СрСХМиО14!I49</f>
        <v>4</v>
      </c>
      <c r="H18" s="2061">
        <f>СрСХМиО14!J21+СрСХМиО14!J49</f>
        <v>4</v>
      </c>
      <c r="I18" s="2061">
        <f>СрСХМиО14!K21+СрСХМиО14!K49</f>
        <v>4</v>
      </c>
      <c r="J18" s="2061">
        <f>СрСХМиО14!L21+СрСХМиО14!L49</f>
        <v>4</v>
      </c>
      <c r="K18" s="2061">
        <f>СрСХМиО14!M21+СрСХМиО14!M49</f>
        <v>4</v>
      </c>
      <c r="L18" s="2061">
        <f>СрСХМиО14!N21+СрСХМиО14!N49</f>
        <v>4</v>
      </c>
      <c r="M18" s="2061">
        <f>СрСХМиО14!O21+СрСХМиО14!O49</f>
        <v>4</v>
      </c>
      <c r="N18" s="2061">
        <f>СрСХМиО14!P21+СрСХМиО14!P49</f>
        <v>4</v>
      </c>
      <c r="O18" s="2061">
        <f>СрСХМиО14!Q21+СрСХМиО14!Q49</f>
        <v>4</v>
      </c>
      <c r="P18" s="2061">
        <f>СрСХМиО14!R21+СрСХМиО14!R49</f>
        <v>4</v>
      </c>
      <c r="Q18" s="2061">
        <f>СрСХМиО14!S21+СрСХМиО14!S49</f>
        <v>4</v>
      </c>
      <c r="R18" s="2061">
        <f>СрСХМиО14!T21+СрСХМиО14!T49</f>
        <v>4</v>
      </c>
      <c r="S18" s="2061">
        <f>СрСХМиО14!U21+СрСХМиО14!U49</f>
        <v>4</v>
      </c>
      <c r="T18" s="2062">
        <f>СрСХМиО14!V21+СрСХМиО14!V49</f>
        <v>2</v>
      </c>
      <c r="U18" s="2062">
        <f>СрСХМиО14!W21+СрСХМиО14!W49</f>
        <v>0</v>
      </c>
      <c r="V18" s="2063">
        <f>СрСХМиО14!X21+СрСХМиО14!X49</f>
        <v>0</v>
      </c>
      <c r="W18" s="2061">
        <f>СрСХМиО14!Y21+СрСХМиО14!Y49</f>
        <v>12</v>
      </c>
      <c r="X18" s="2061">
        <f>СрСХМиО14!Z21+СрСХМиО14!Z49</f>
        <v>8</v>
      </c>
      <c r="Y18" s="2061">
        <f>СрСХМиО14!AA21+СрСХМиО14!AA49</f>
        <v>10</v>
      </c>
      <c r="Z18" s="2061">
        <f>СрСХМиО14!AB21+СрСХМиО14!AB49</f>
        <v>8</v>
      </c>
      <c r="AA18" s="2061">
        <f>СрСХМиО14!AC21+СрСХМиО14!AC49</f>
        <v>10</v>
      </c>
      <c r="AB18" s="2061">
        <f>СрСХМиО14!AD21+СрСХМиО14!AD49</f>
        <v>10</v>
      </c>
      <c r="AC18" s="2061">
        <f>СрСХМиО14!AE21+СрСХМиО14!AE49</f>
        <v>10</v>
      </c>
      <c r="AD18" s="2061">
        <f>СрСХМиО14!AF21+СрСХМиО14!AF49</f>
        <v>8</v>
      </c>
      <c r="AE18" s="2061">
        <f>СрСХМиО14!AG21+СрСХМиО14!AG49</f>
        <v>10</v>
      </c>
      <c r="AF18" s="2061">
        <f>СрСХМиО14!AH21+СрСХМиО14!AH49</f>
        <v>10</v>
      </c>
      <c r="AG18" s="2061">
        <f>СрСХМиО14!AI21+СрСХМиО14!AI49</f>
        <v>8</v>
      </c>
      <c r="AH18" s="2061">
        <f>СрСХМиО14!AJ21+СрСХМиО14!AJ49</f>
        <v>6</v>
      </c>
      <c r="AI18" s="2061">
        <f>СрСХМиО14!AK21+СрСХМиО14!AK49</f>
        <v>8</v>
      </c>
      <c r="AJ18" s="2061">
        <f>СрСХМиО14!AL21+СрСХМиО14!AL49</f>
        <v>6</v>
      </c>
      <c r="AK18" s="2061">
        <f>СрСХМиО14!AM21+СрСХМиО14!AM49</f>
        <v>8</v>
      </c>
      <c r="AL18" s="2061">
        <f>СрСХМиО14!AN21+СрСХМиО14!AN49</f>
        <v>6</v>
      </c>
      <c r="AM18" s="2061">
        <f>СрСХМиО14!AO21+СрСХМиО14!AO49</f>
        <v>8</v>
      </c>
      <c r="AN18" s="2061">
        <f>СрСХМиО14!AP21+СрСХМиО14!AP49</f>
        <v>6</v>
      </c>
      <c r="AO18" s="2061">
        <f>СрСХМиО14!AQ21+СрСХМиО14!AQ49</f>
        <v>8</v>
      </c>
      <c r="AP18" s="2061">
        <f>СрСХМиО14!AR21+СрСХМиО14!AR49</f>
        <v>6</v>
      </c>
      <c r="AQ18" s="2061">
        <f>СрСХМиО14!AS21+СрСХМиО14!AS49</f>
        <v>8</v>
      </c>
      <c r="AR18" s="2061">
        <f>СрСХМиО14!AT21+СрСХМиО14!AT49</f>
        <v>8</v>
      </c>
      <c r="AS18" s="2061">
        <f>СрСХМиО14!AU21+СрСХМиО14!AU49</f>
        <v>6</v>
      </c>
      <c r="AT18" s="2061">
        <f>СрСХМиО14!AW21+СрСХМиО14!AW49</f>
        <v>8</v>
      </c>
      <c r="AU18" s="605">
        <f t="shared" si="2"/>
        <v>70</v>
      </c>
      <c r="AV18" s="227">
        <f t="shared" si="3"/>
        <v>196</v>
      </c>
      <c r="AW18" s="227">
        <f t="shared" si="4"/>
        <v>266</v>
      </c>
      <c r="AX18" s="160" t="str">
        <f>IF(AW18=262, "+", "-")</f>
        <v>-</v>
      </c>
    </row>
    <row r="19" spans="1:50" ht="36.75" customHeight="1" x14ac:dyDescent="0.25">
      <c r="A19" s="2081" t="s">
        <v>388</v>
      </c>
      <c r="B19" s="2064" t="s">
        <v>345</v>
      </c>
      <c r="C19" s="2061">
        <f>СрСХМиО14!E22</f>
        <v>4</v>
      </c>
      <c r="D19" s="2061">
        <f>СрСХМиО14!F22</f>
        <v>4</v>
      </c>
      <c r="E19" s="2061">
        <f>СрСХМиО14!G22</f>
        <v>4</v>
      </c>
      <c r="F19" s="2061">
        <f>СрСХМиО14!H22</f>
        <v>2</v>
      </c>
      <c r="G19" s="2061">
        <f>СрСХМиО14!I22</f>
        <v>4</v>
      </c>
      <c r="H19" s="2061">
        <f>СрСХМиО14!J22</f>
        <v>4</v>
      </c>
      <c r="I19" s="2061">
        <f>СрСХМиО14!K22</f>
        <v>4</v>
      </c>
      <c r="J19" s="2061">
        <f>СрСХМиО14!L22</f>
        <v>2</v>
      </c>
      <c r="K19" s="2061">
        <f>СрСХМиО14!M22</f>
        <v>4</v>
      </c>
      <c r="L19" s="2061">
        <f>СрСХМиО14!N22</f>
        <v>4</v>
      </c>
      <c r="M19" s="2061">
        <f>СрСХМиО14!O22</f>
        <v>4</v>
      </c>
      <c r="N19" s="2061">
        <f>СрСХМиО14!P22</f>
        <v>4</v>
      </c>
      <c r="O19" s="2061">
        <f>СрСХМиО14!Q22</f>
        <v>4</v>
      </c>
      <c r="P19" s="2061">
        <f>СрСХМиО14!R22</f>
        <v>4</v>
      </c>
      <c r="Q19" s="2061">
        <f>СрСХМиО14!S22</f>
        <v>2</v>
      </c>
      <c r="R19" s="2061">
        <f>СрСХМиО14!T22</f>
        <v>2</v>
      </c>
      <c r="S19" s="2061">
        <f>СрСХМиО14!U22</f>
        <v>4</v>
      </c>
      <c r="T19" s="2062">
        <f>СрСХМиО14!V22</f>
        <v>2</v>
      </c>
      <c r="U19" s="2062">
        <f>СрСХМиО14!W22</f>
        <v>0</v>
      </c>
      <c r="V19" s="2063">
        <f>СрСХМиО14!X22</f>
        <v>0</v>
      </c>
      <c r="W19" s="2061">
        <f>СрСХМиО14!Y22</f>
        <v>4</v>
      </c>
      <c r="X19" s="2061">
        <f>СрСХМиО14!Z22</f>
        <v>6</v>
      </c>
      <c r="Y19" s="2061">
        <f>СрСХМиО14!AA22</f>
        <v>4</v>
      </c>
      <c r="Z19" s="2061">
        <f>СрСХМиО14!AB22</f>
        <v>6</v>
      </c>
      <c r="AA19" s="2061">
        <f>СрСХМиО14!AC22</f>
        <v>4</v>
      </c>
      <c r="AB19" s="2061">
        <f>СрСХМиО14!AD22</f>
        <v>6</v>
      </c>
      <c r="AC19" s="2061">
        <f>СрСХМиО14!AE22</f>
        <v>4</v>
      </c>
      <c r="AD19" s="2061">
        <f>СрСХМиО14!AF22</f>
        <v>6</v>
      </c>
      <c r="AE19" s="2061">
        <f>СрСХМиО14!AG22</f>
        <v>4</v>
      </c>
      <c r="AF19" s="2061">
        <f>СрСХМиО14!AH22</f>
        <v>6</v>
      </c>
      <c r="AG19" s="2061">
        <f>СрСХМиО14!AI22</f>
        <v>4</v>
      </c>
      <c r="AH19" s="2061">
        <f>СрСХМиО14!AJ22</f>
        <v>6</v>
      </c>
      <c r="AI19" s="2061">
        <f>СрСХМиО14!AK22</f>
        <v>4</v>
      </c>
      <c r="AJ19" s="2061">
        <f>СрСХМиО14!AL22</f>
        <v>6</v>
      </c>
      <c r="AK19" s="2061">
        <f>СрСХМиО14!AM22</f>
        <v>4</v>
      </c>
      <c r="AL19" s="2061">
        <f>СрСХМиО14!AN22</f>
        <v>6</v>
      </c>
      <c r="AM19" s="2061">
        <f>СрСХМиО14!AO22</f>
        <v>4</v>
      </c>
      <c r="AN19" s="2061">
        <f>СрСХМиО14!AP22</f>
        <v>6</v>
      </c>
      <c r="AO19" s="2061">
        <f>СрСХМиО14!AQ22</f>
        <v>4</v>
      </c>
      <c r="AP19" s="2061">
        <f>СрСХМиО14!AR22</f>
        <v>4</v>
      </c>
      <c r="AQ19" s="2061">
        <f>СрСХМиО14!AS22</f>
        <v>4</v>
      </c>
      <c r="AR19" s="2061">
        <f>СрСХМиО14!AT22</f>
        <v>6</v>
      </c>
      <c r="AS19" s="2061">
        <f>СрСХМиО14!AU22</f>
        <v>6</v>
      </c>
      <c r="AT19" s="2061">
        <f>СрСХМиО14!AW22</f>
        <v>6</v>
      </c>
      <c r="AU19" s="605">
        <f t="shared" si="2"/>
        <v>62</v>
      </c>
      <c r="AV19" s="227">
        <f t="shared" si="3"/>
        <v>120</v>
      </c>
      <c r="AW19" s="227">
        <f t="shared" si="4"/>
        <v>182</v>
      </c>
      <c r="AX19" s="160" t="str">
        <f>IF(AW19=180, "+", "-")</f>
        <v>-</v>
      </c>
    </row>
    <row r="20" spans="1:50" ht="29.25" customHeight="1" x14ac:dyDescent="0.25">
      <c r="A20" s="2082" t="s">
        <v>388</v>
      </c>
      <c r="B20" s="2064" t="s">
        <v>350</v>
      </c>
      <c r="C20" s="2061">
        <f>СрСХМиО14!E24</f>
        <v>6</v>
      </c>
      <c r="D20" s="2061">
        <f>СрСХМиО14!F24</f>
        <v>6</v>
      </c>
      <c r="E20" s="2061">
        <f>СрСХМиО14!G24</f>
        <v>4</v>
      </c>
      <c r="F20" s="2061">
        <f>СрСХМиО14!H24</f>
        <v>6</v>
      </c>
      <c r="G20" s="2061">
        <f>СрСХМиО14!I24</f>
        <v>4</v>
      </c>
      <c r="H20" s="2061">
        <f>СрСХМиО14!J24</f>
        <v>6</v>
      </c>
      <c r="I20" s="2061">
        <f>СрСХМиО14!K24</f>
        <v>4</v>
      </c>
      <c r="J20" s="2061">
        <f>СрСХМиО14!L24</f>
        <v>6</v>
      </c>
      <c r="K20" s="2061">
        <f>СрСХМиО14!M24</f>
        <v>4</v>
      </c>
      <c r="L20" s="2061">
        <f>СрСХМиО14!N24</f>
        <v>4</v>
      </c>
      <c r="M20" s="2061">
        <f>СрСХМиО14!O24</f>
        <v>6</v>
      </c>
      <c r="N20" s="2061">
        <f>СрСХМиО14!P24</f>
        <v>6</v>
      </c>
      <c r="O20" s="2061">
        <f>СрСХМиО14!Q24</f>
        <v>4</v>
      </c>
      <c r="P20" s="2061">
        <f>СрСХМиО14!R24</f>
        <v>6</v>
      </c>
      <c r="Q20" s="2061">
        <f>СрСХМиО14!S24</f>
        <v>4</v>
      </c>
      <c r="R20" s="2061">
        <f>СрСХМиО14!T24</f>
        <v>6</v>
      </c>
      <c r="S20" s="2061">
        <f>СрСХМиО14!U24</f>
        <v>6</v>
      </c>
      <c r="T20" s="2062">
        <f>СрСХМиО14!V24</f>
        <v>6</v>
      </c>
      <c r="U20" s="2062">
        <f>СрСХМиО14!W24</f>
        <v>0</v>
      </c>
      <c r="V20" s="2063">
        <f>СрСХМиО14!X24</f>
        <v>0</v>
      </c>
      <c r="W20" s="2061">
        <f>СрСХМиО14!Y24</f>
        <v>0</v>
      </c>
      <c r="X20" s="2061">
        <f>СрСХМиО14!Z24</f>
        <v>0</v>
      </c>
      <c r="Y20" s="2061">
        <f>СрСХМиО14!AA24</f>
        <v>0</v>
      </c>
      <c r="Z20" s="2061">
        <f>СрСХМиО14!AB24</f>
        <v>0</v>
      </c>
      <c r="AA20" s="2061">
        <f>СрСХМиО14!AC24</f>
        <v>0</v>
      </c>
      <c r="AB20" s="2061">
        <f>СрСХМиО14!AD24</f>
        <v>0</v>
      </c>
      <c r="AC20" s="2061">
        <f>СрСХМиО14!AE24</f>
        <v>0</v>
      </c>
      <c r="AD20" s="2061">
        <f>СрСХМиО14!AF24</f>
        <v>0</v>
      </c>
      <c r="AE20" s="2061">
        <f>СрСХМиО14!AG24</f>
        <v>0</v>
      </c>
      <c r="AF20" s="2061">
        <f>СрСХМиО14!AH24</f>
        <v>0</v>
      </c>
      <c r="AG20" s="2061">
        <f>СрСХМиО14!AI24</f>
        <v>0</v>
      </c>
      <c r="AH20" s="2061">
        <f>СрСХМиО14!AJ24</f>
        <v>0</v>
      </c>
      <c r="AI20" s="2061">
        <f>СрСХМиО14!AK24</f>
        <v>0</v>
      </c>
      <c r="AJ20" s="2061">
        <f>СрСХМиО14!AL24</f>
        <v>0</v>
      </c>
      <c r="AK20" s="2061">
        <f>СрСХМиО14!AM24</f>
        <v>0</v>
      </c>
      <c r="AL20" s="2061">
        <f>СрСХМиО14!AN24</f>
        <v>0</v>
      </c>
      <c r="AM20" s="2061">
        <f>СрСХМиО14!AO24</f>
        <v>0</v>
      </c>
      <c r="AN20" s="2061">
        <f>СрСХМиО14!AP24</f>
        <v>0</v>
      </c>
      <c r="AO20" s="2061">
        <f>СрСХМиО14!AQ24</f>
        <v>0</v>
      </c>
      <c r="AP20" s="2061">
        <f>СрСХМиО14!AR24</f>
        <v>0</v>
      </c>
      <c r="AQ20" s="2061">
        <f>СрСХМиО14!AS24</f>
        <v>0</v>
      </c>
      <c r="AR20" s="2061">
        <f>СрСХМиО14!AT24</f>
        <v>0</v>
      </c>
      <c r="AS20" s="2061">
        <f>СрСХМиО14!AU24</f>
        <v>0</v>
      </c>
      <c r="AT20" s="2061">
        <f>СрСХМиО14!AV24</f>
        <v>0</v>
      </c>
      <c r="AU20" s="605">
        <f t="shared" si="2"/>
        <v>94</v>
      </c>
      <c r="AV20" s="227">
        <f t="shared" si="3"/>
        <v>0</v>
      </c>
      <c r="AW20" s="227">
        <f t="shared" si="4"/>
        <v>94</v>
      </c>
      <c r="AX20" s="160" t="str">
        <f>IF(AW20=88, "+", "-")</f>
        <v>-</v>
      </c>
    </row>
    <row r="21" spans="1:50" ht="26.25" customHeight="1" x14ac:dyDescent="0.25">
      <c r="A21" s="2083"/>
      <c r="B21" s="2084"/>
      <c r="C21" s="2067">
        <f t="shared" ref="C21:AW21" si="5">SUM(C15:C20)</f>
        <v>20</v>
      </c>
      <c r="D21" s="2067">
        <f t="shared" si="5"/>
        <v>20</v>
      </c>
      <c r="E21" s="2067">
        <f t="shared" si="5"/>
        <v>18</v>
      </c>
      <c r="F21" s="2067">
        <f t="shared" si="5"/>
        <v>16</v>
      </c>
      <c r="G21" s="2067">
        <f t="shared" si="5"/>
        <v>18</v>
      </c>
      <c r="H21" s="2067">
        <f t="shared" si="5"/>
        <v>24</v>
      </c>
      <c r="I21" s="2067">
        <f t="shared" si="5"/>
        <v>20</v>
      </c>
      <c r="J21" s="2067">
        <f t="shared" si="5"/>
        <v>14</v>
      </c>
      <c r="K21" s="2068">
        <f t="shared" si="5"/>
        <v>20</v>
      </c>
      <c r="L21" s="2068">
        <f t="shared" si="5"/>
        <v>18</v>
      </c>
      <c r="M21" s="2068">
        <f t="shared" si="5"/>
        <v>20</v>
      </c>
      <c r="N21" s="2068">
        <f t="shared" si="5"/>
        <v>24</v>
      </c>
      <c r="O21" s="2068">
        <f t="shared" si="5"/>
        <v>22</v>
      </c>
      <c r="P21" s="2068">
        <f t="shared" si="5"/>
        <v>24</v>
      </c>
      <c r="Q21" s="2068">
        <f t="shared" si="5"/>
        <v>20</v>
      </c>
      <c r="R21" s="2068">
        <f t="shared" si="5"/>
        <v>20</v>
      </c>
      <c r="S21" s="2068">
        <f t="shared" si="5"/>
        <v>24</v>
      </c>
      <c r="T21" s="2069">
        <f t="shared" si="5"/>
        <v>10</v>
      </c>
      <c r="U21" s="1249">
        <f t="shared" si="5"/>
        <v>0</v>
      </c>
      <c r="V21" s="974">
        <f t="shared" si="5"/>
        <v>8</v>
      </c>
      <c r="W21" s="2067">
        <f t="shared" si="5"/>
        <v>24</v>
      </c>
      <c r="X21" s="2067">
        <f t="shared" si="5"/>
        <v>26</v>
      </c>
      <c r="Y21" s="2067">
        <f t="shared" si="5"/>
        <v>22</v>
      </c>
      <c r="Z21" s="2067">
        <f t="shared" si="5"/>
        <v>22</v>
      </c>
      <c r="AA21" s="2067">
        <f t="shared" si="5"/>
        <v>22</v>
      </c>
      <c r="AB21" s="2067">
        <f t="shared" si="5"/>
        <v>24</v>
      </c>
      <c r="AC21" s="2067">
        <f t="shared" si="5"/>
        <v>50</v>
      </c>
      <c r="AD21" s="2067">
        <f t="shared" si="5"/>
        <v>50</v>
      </c>
      <c r="AE21" s="2067">
        <f t="shared" si="5"/>
        <v>50</v>
      </c>
      <c r="AF21" s="2067">
        <f t="shared" si="5"/>
        <v>52</v>
      </c>
      <c r="AG21" s="2067">
        <f t="shared" si="5"/>
        <v>48</v>
      </c>
      <c r="AH21" s="2068">
        <f t="shared" si="5"/>
        <v>12</v>
      </c>
      <c r="AI21" s="2068">
        <f t="shared" si="5"/>
        <v>12</v>
      </c>
      <c r="AJ21" s="2068">
        <f t="shared" si="5"/>
        <v>12</v>
      </c>
      <c r="AK21" s="2068">
        <f t="shared" si="5"/>
        <v>24</v>
      </c>
      <c r="AL21" s="2068">
        <f t="shared" si="5"/>
        <v>24</v>
      </c>
      <c r="AM21" s="2068">
        <f t="shared" si="5"/>
        <v>24</v>
      </c>
      <c r="AN21" s="2068">
        <f t="shared" si="5"/>
        <v>24</v>
      </c>
      <c r="AO21" s="2068">
        <f t="shared" si="5"/>
        <v>24</v>
      </c>
      <c r="AP21" s="2067">
        <f t="shared" si="5"/>
        <v>24</v>
      </c>
      <c r="AQ21" s="2067">
        <f t="shared" si="5"/>
        <v>30</v>
      </c>
      <c r="AR21" s="2067">
        <f t="shared" si="5"/>
        <v>30</v>
      </c>
      <c r="AS21" s="2067">
        <f t="shared" si="5"/>
        <v>12</v>
      </c>
      <c r="AT21" s="2067">
        <f t="shared" si="5"/>
        <v>14</v>
      </c>
      <c r="AU21" s="2070">
        <f t="shared" si="5"/>
        <v>352</v>
      </c>
      <c r="AV21" s="2071">
        <f t="shared" si="5"/>
        <v>664</v>
      </c>
      <c r="AW21" s="2071">
        <f t="shared" si="5"/>
        <v>1016</v>
      </c>
      <c r="AX21" s="160"/>
    </row>
    <row r="22" spans="1:50" ht="33" customHeight="1" x14ac:dyDescent="0.25">
      <c r="A22" s="2079" t="s">
        <v>392</v>
      </c>
      <c r="B22" s="2085" t="s">
        <v>47</v>
      </c>
      <c r="C22" s="2061" t="s">
        <v>236</v>
      </c>
      <c r="D22" s="2061">
        <f>'М11-21-31'!F12</f>
        <v>2</v>
      </c>
      <c r="E22" s="2061">
        <f>'М11-21-31'!G12</f>
        <v>2</v>
      </c>
      <c r="F22" s="2061">
        <f>'М11-21-31'!H12</f>
        <v>2</v>
      </c>
      <c r="G22" s="2061">
        <f>'М11-21-31'!I12</f>
        <v>2</v>
      </c>
      <c r="H22" s="2061">
        <f>'М11-21-31'!J12</f>
        <v>2</v>
      </c>
      <c r="I22" s="2061">
        <f>'М11-21-31'!K12</f>
        <v>2</v>
      </c>
      <c r="J22" s="2061">
        <f>'М11-21-31'!L12</f>
        <v>2</v>
      </c>
      <c r="K22" s="2061">
        <f>'М11-21-31'!M12</f>
        <v>0</v>
      </c>
      <c r="L22" s="2061">
        <f>'М11-21-31'!N12</f>
        <v>2</v>
      </c>
      <c r="M22" s="2061">
        <f>'М11-21-31'!O12</f>
        <v>0</v>
      </c>
      <c r="N22" s="2061">
        <f>'М11-21-31'!P12</f>
        <v>2</v>
      </c>
      <c r="O22" s="2061">
        <f>'М11-21-31'!Q12</f>
        <v>0</v>
      </c>
      <c r="P22" s="2061">
        <f>'М11-21-31'!R12</f>
        <v>2</v>
      </c>
      <c r="Q22" s="2061">
        <f>'М11-21-31'!S12</f>
        <v>0</v>
      </c>
      <c r="R22" s="2061">
        <f>'М11-21-31'!T12</f>
        <v>2</v>
      </c>
      <c r="S22" s="2061">
        <f>'М11-21-31'!U12</f>
        <v>0</v>
      </c>
      <c r="T22" s="2061">
        <f>'М11-21-31'!V12</f>
        <v>0</v>
      </c>
      <c r="U22" s="2061">
        <f>'М11-21-31'!W12</f>
        <v>0</v>
      </c>
      <c r="V22" s="2061">
        <f>'М11-21-31'!X12</f>
        <v>2</v>
      </c>
      <c r="W22" s="2061">
        <f>'М11-21-31'!Y12</f>
        <v>2</v>
      </c>
      <c r="X22" s="2061">
        <f>'М11-21-31'!Z12</f>
        <v>0</v>
      </c>
      <c r="Y22" s="2061">
        <f>'М11-21-31'!AA12</f>
        <v>2</v>
      </c>
      <c r="Z22" s="2061">
        <f>'М11-21-31'!AB12</f>
        <v>0</v>
      </c>
      <c r="AA22" s="2061">
        <f>'М11-21-31'!AC12</f>
        <v>2</v>
      </c>
      <c r="AB22" s="2061">
        <f>'М11-21-31'!AD12</f>
        <v>2</v>
      </c>
      <c r="AC22" s="2061">
        <f>'М11-21-31'!AE12</f>
        <v>0</v>
      </c>
      <c r="AD22" s="2061">
        <f>'М11-21-31'!AF12</f>
        <v>2</v>
      </c>
      <c r="AE22" s="2061">
        <f>'М11-21-31'!AG12</f>
        <v>2</v>
      </c>
      <c r="AF22" s="2061">
        <f>'М11-21-31'!AH12</f>
        <v>0</v>
      </c>
      <c r="AG22" s="2061">
        <f>'М11-21-31'!AI12</f>
        <v>2</v>
      </c>
      <c r="AH22" s="2061">
        <f>'М11-21-31'!AJ12</f>
        <v>0</v>
      </c>
      <c r="AI22" s="2061">
        <f>'М11-21-31'!AK12</f>
        <v>2</v>
      </c>
      <c r="AJ22" s="2061">
        <f>'М11-21-31'!AL12</f>
        <v>0</v>
      </c>
      <c r="AK22" s="2061">
        <f>'М11-21-31'!AM12</f>
        <v>2</v>
      </c>
      <c r="AL22" s="2061">
        <f>'М11-21-31'!AN12</f>
        <v>0</v>
      </c>
      <c r="AM22" s="2061">
        <f>'М11-21-31'!AO12</f>
        <v>2</v>
      </c>
      <c r="AN22" s="2061">
        <f>'М11-21-31'!AP12</f>
        <v>2</v>
      </c>
      <c r="AO22" s="2061">
        <f>'М11-21-31'!AQ12</f>
        <v>0</v>
      </c>
      <c r="AP22" s="2061">
        <f>'М11-21-31'!AR12</f>
        <v>0</v>
      </c>
      <c r="AQ22" s="2061">
        <f>'М11-21-31'!AS12</f>
        <v>0</v>
      </c>
      <c r="AR22" s="2061">
        <f>'М11-21-31'!AT12</f>
        <v>0</v>
      </c>
      <c r="AS22" s="2061">
        <f>'М11-21-31'!AU12</f>
        <v>0</v>
      </c>
      <c r="AT22" s="2061">
        <f>'М11-21-31'!AV12</f>
        <v>0</v>
      </c>
      <c r="AU22" s="605">
        <f>SUM(C22:T22)</f>
        <v>22</v>
      </c>
      <c r="AV22" s="227">
        <f>SUM(U22:AT22)</f>
        <v>24</v>
      </c>
      <c r="AW22" s="227">
        <f>AU22+AV22</f>
        <v>46</v>
      </c>
      <c r="AX22" s="160" t="str">
        <f>IF(AW22=428, "+", "-")</f>
        <v>-</v>
      </c>
    </row>
    <row r="23" spans="1:50" ht="54.6" customHeight="1" x14ac:dyDescent="0.25">
      <c r="A23" s="2060" t="s">
        <v>392</v>
      </c>
      <c r="B23" s="2086" t="s">
        <v>47</v>
      </c>
      <c r="C23" s="2061">
        <f>'М11-21-31'!E12+'М11-21-31'!E84+'Т12-22-32'!E12+'Т12-22-32'!E54+'Т12-22-32'!E86</f>
        <v>8</v>
      </c>
      <c r="D23" s="2061">
        <f>'М11-21-31'!F12+'М11-21-31'!F84+'Т12-22-32'!F12+'Т12-22-32'!F54+'Т12-22-32'!F86</f>
        <v>6</v>
      </c>
      <c r="E23" s="2061">
        <f>'М11-21-31'!G12+'М11-21-31'!G84+'Т12-22-32'!G12+'Т12-22-32'!G54+'Т12-22-32'!G86</f>
        <v>8</v>
      </c>
      <c r="F23" s="2061">
        <f>'М11-21-31'!H12+'М11-21-31'!H84+'Т12-22-32'!H12+'Т12-22-32'!H54+'Т12-22-32'!H86</f>
        <v>6</v>
      </c>
      <c r="G23" s="2061">
        <f>'М11-21-31'!I12+'М11-21-31'!I84+'Т12-22-32'!I12+'Т12-22-32'!I54+'Т12-22-32'!I86</f>
        <v>8</v>
      </c>
      <c r="H23" s="2061">
        <f>'М11-21-31'!J12+'М11-21-31'!J84+'Т12-22-32'!J12+'Т12-22-32'!J54+'Т12-22-32'!J86</f>
        <v>6</v>
      </c>
      <c r="I23" s="2061">
        <f>'М11-21-31'!K12+'М11-21-31'!K84+'Т12-22-32'!K12+'Т12-22-32'!K54+'Т12-22-32'!K86</f>
        <v>6</v>
      </c>
      <c r="J23" s="2061">
        <f>'М11-21-31'!L12+'М11-21-31'!L84+'Т12-22-32'!L12+'Т12-22-32'!L54+'Т12-22-32'!L86</f>
        <v>4</v>
      </c>
      <c r="K23" s="2061">
        <f>'М11-21-31'!M12+'М11-21-31'!M84+'Т12-22-32'!M12+'Т12-22-32'!M54+'Т12-22-32'!M86</f>
        <v>2</v>
      </c>
      <c r="L23" s="2061">
        <f>'М11-21-31'!N12+'М11-21-31'!N84+'Т12-22-32'!N12+'Т12-22-32'!N54+'Т12-22-32'!N86</f>
        <v>4</v>
      </c>
      <c r="M23" s="2061">
        <f>'М11-21-31'!O12+'М11-21-31'!O84+'Т12-22-32'!O12+'Т12-22-32'!O54+'Т12-22-32'!O86</f>
        <v>2</v>
      </c>
      <c r="N23" s="2061">
        <f>'М11-21-31'!P12+'М11-21-31'!P84+'Т12-22-32'!P12+'Т12-22-32'!P54+'Т12-22-32'!P86</f>
        <v>4</v>
      </c>
      <c r="O23" s="2061">
        <f>'М11-21-31'!Q12+'М11-21-31'!Q84+'Т12-22-32'!Q12+'Т12-22-32'!Q54+'Т12-22-32'!Q86</f>
        <v>2</v>
      </c>
      <c r="P23" s="2061">
        <f>'М11-21-31'!R12+'М11-21-31'!R84+'Т12-22-32'!R12+'Т12-22-32'!R54+'Т12-22-32'!R86</f>
        <v>6</v>
      </c>
      <c r="Q23" s="2061">
        <f>'М11-21-31'!S12+'М11-21-31'!S84+'Т12-22-32'!S12+'Т12-22-32'!S54+'Т12-22-32'!S86</f>
        <v>4</v>
      </c>
      <c r="R23" s="2061">
        <f>'М11-21-31'!T12+'М11-21-31'!T84+'Т12-22-32'!T12+'Т12-22-32'!T54+'Т12-22-32'!T86</f>
        <v>6</v>
      </c>
      <c r="S23" s="2061">
        <f>'М11-21-31'!U12+'М11-21-31'!U84+'Т12-22-32'!U12+'Т12-22-32'!U54+'Т12-22-32'!U86</f>
        <v>2</v>
      </c>
      <c r="T23" s="2061">
        <f>'М11-21-31'!V12+'М11-21-31'!V84+'Т12-22-32'!V12+'Т12-22-32'!V54+'Т12-22-32'!V86</f>
        <v>0</v>
      </c>
      <c r="U23" s="2061">
        <f>'М11-21-31'!W12+'М11-21-31'!W84+'Т12-22-32'!W12+'Т12-22-32'!W54+'Т12-22-32'!W86</f>
        <v>0</v>
      </c>
      <c r="V23" s="2061">
        <f>'М11-21-31'!X12+'М11-21-31'!X84+'Т12-22-32'!X12+'Т12-22-32'!X54+'Т12-22-32'!X86</f>
        <v>14</v>
      </c>
      <c r="W23" s="2061">
        <f>'М11-21-31'!Y12+'М11-21-31'!Y84+'Т12-22-32'!Y12+'Т12-22-32'!Y54+'Т12-22-32'!Y86</f>
        <v>10</v>
      </c>
      <c r="X23" s="2061">
        <f>'М11-21-31'!Z12+'М11-21-31'!Z84+'Т12-22-32'!Z12+'Т12-22-32'!Z54+'Т12-22-32'!Z86</f>
        <v>6</v>
      </c>
      <c r="Y23" s="2061">
        <f>'М11-21-31'!AA12+'М11-21-31'!AA84+'Т12-22-32'!AA12+'Т12-22-32'!AA54+'Т12-22-32'!AA86</f>
        <v>12</v>
      </c>
      <c r="Z23" s="2061">
        <f>'М11-21-31'!AB12+'М11-21-31'!AB84+'Т12-22-32'!AB12+'Т12-22-32'!AB54+'Т12-22-32'!AB86</f>
        <v>4</v>
      </c>
      <c r="AA23" s="2061">
        <f>'М11-21-31'!AC12+'М11-21-31'!AC84+'Т12-22-32'!AC12+'Т12-22-32'!AC54+'Т12-22-32'!AC86</f>
        <v>8</v>
      </c>
      <c r="AB23" s="2061">
        <f>'М11-21-31'!AD12+'М11-21-31'!AD84+'Т12-22-32'!AD12+'Т12-22-32'!AD54+'Т12-22-32'!AD86</f>
        <v>10</v>
      </c>
      <c r="AC23" s="2061">
        <f>'М11-21-31'!AE12+'М11-21-31'!AE84+'Т12-22-32'!AE12+'Т12-22-32'!AE54+'Т12-22-32'!AE86</f>
        <v>4</v>
      </c>
      <c r="AD23" s="2061">
        <f>'М11-21-31'!AF12+'М11-21-31'!AF84+'Т12-22-32'!AF12+'Т12-22-32'!AF54+'Т12-22-32'!AF86</f>
        <v>8</v>
      </c>
      <c r="AE23" s="2061">
        <f>'М11-21-31'!AG12+'М11-21-31'!AG84+'Т12-22-32'!AG12+'Т12-22-32'!AG54+'Т12-22-32'!AG86</f>
        <v>8</v>
      </c>
      <c r="AF23" s="2061">
        <f>'М11-21-31'!AH12+'М11-21-31'!AH84+'Т12-22-32'!AH12+'Т12-22-32'!AH54+'Т12-22-32'!AH86</f>
        <v>8</v>
      </c>
      <c r="AG23" s="2061">
        <f>'М11-21-31'!AI12+'М11-21-31'!AI84+'Т12-22-32'!AI12+'Т12-22-32'!AI54+'Т12-22-32'!AI86</f>
        <v>8</v>
      </c>
      <c r="AH23" s="2061">
        <f>'М11-21-31'!AJ12+'М11-21-31'!AJ84+'Т12-22-32'!AJ12+'Т12-22-32'!AJ54+'Т12-22-32'!AJ86</f>
        <v>4</v>
      </c>
      <c r="AI23" s="2061">
        <f>'М11-21-31'!AK12+'М11-21-31'!AK84+'Т12-22-32'!AK12+'Т12-22-32'!AK54+'Т12-22-32'!AK86</f>
        <v>10</v>
      </c>
      <c r="AJ23" s="2061">
        <f>'М11-21-31'!AL12+'М11-21-31'!AL84+'Т12-22-32'!AL12+'Т12-22-32'!AL54+'Т12-22-32'!AL86</f>
        <v>4</v>
      </c>
      <c r="AK23" s="2061">
        <f>'М11-21-31'!AM12+'М11-21-31'!AM84+'Т12-22-32'!AM12+'Т12-22-32'!AM54+'Т12-22-32'!AM86</f>
        <v>10</v>
      </c>
      <c r="AL23" s="2061">
        <f>'М11-21-31'!AN12+'М11-21-31'!AN84+'Т12-22-32'!AN12+'Т12-22-32'!AN54+'Т12-22-32'!AN86</f>
        <v>10</v>
      </c>
      <c r="AM23" s="2061">
        <f>'М11-21-31'!AO12+'М11-21-31'!AO84+'Т12-22-32'!AO12+'Т12-22-32'!AO54+'Т12-22-32'!AO86</f>
        <v>8</v>
      </c>
      <c r="AN23" s="2061">
        <f>'М11-21-31'!AP12+'М11-21-31'!AP84+'Т12-22-32'!AP12+'Т12-22-32'!AP54+'Т12-22-32'!AP86</f>
        <v>8</v>
      </c>
      <c r="AO23" s="2061">
        <f>'М11-21-31'!AQ12+'М11-21-31'!AQ84+'Т12-22-32'!AQ12+'Т12-22-32'!AQ54+'Т12-22-32'!AQ86</f>
        <v>4</v>
      </c>
      <c r="AP23" s="2061">
        <f>'М11-21-31'!AR12+'М11-21-31'!AR84+'Т12-22-32'!AR12+'Т12-22-32'!AR54+'Т12-22-32'!AR86</f>
        <v>4</v>
      </c>
      <c r="AQ23" s="2061">
        <f>'М11-21-31'!AS12+'М11-21-31'!AS84+'Т12-22-32'!AS12+'Т12-22-32'!AS54+'Т12-22-32'!AS86</f>
        <v>4</v>
      </c>
      <c r="AR23" s="2061">
        <f>'М11-21-31'!AT12+'М11-21-31'!AT84+'Т12-22-32'!AT12+'Т12-22-32'!AT54+'Т12-22-32'!AT86</f>
        <v>2</v>
      </c>
      <c r="AS23" s="2061">
        <f>'М11-21-31'!AU12+'М11-21-31'!AU84+'Т12-22-32'!AU12+'Т12-22-32'!AU54+'Т12-22-32'!AU86</f>
        <v>0</v>
      </c>
      <c r="AT23" s="2061">
        <f>'М11-21-31'!AV12+'М11-21-31'!AV84+'Т12-22-32'!AV12+'Т12-22-32'!AV54+'Т12-22-32'!AV86</f>
        <v>0</v>
      </c>
      <c r="AU23" s="605">
        <f>SUM(C23:T23)</f>
        <v>84</v>
      </c>
      <c r="AV23" s="227">
        <f>SUM(U23:AT23)</f>
        <v>168</v>
      </c>
      <c r="AW23" s="227">
        <f>AU23+AV23</f>
        <v>252</v>
      </c>
      <c r="AX23" s="160" t="str">
        <f>IF(AW23=428, "+", "-")</f>
        <v>-</v>
      </c>
    </row>
    <row r="24" spans="1:50" ht="54.6" customHeight="1" x14ac:dyDescent="0.25">
      <c r="A24" s="2066"/>
      <c r="B24" s="2084"/>
      <c r="C24" s="2087">
        <f t="shared" ref="C24:AW24" si="6">SUM(C22:C23)</f>
        <v>8</v>
      </c>
      <c r="D24" s="2087">
        <f t="shared" si="6"/>
        <v>8</v>
      </c>
      <c r="E24" s="2087">
        <f t="shared" si="6"/>
        <v>10</v>
      </c>
      <c r="F24" s="2087">
        <f t="shared" si="6"/>
        <v>8</v>
      </c>
      <c r="G24" s="2087">
        <f t="shared" si="6"/>
        <v>10</v>
      </c>
      <c r="H24" s="2087">
        <f t="shared" si="6"/>
        <v>8</v>
      </c>
      <c r="I24" s="2087">
        <f t="shared" si="6"/>
        <v>8</v>
      </c>
      <c r="J24" s="2087">
        <f t="shared" si="6"/>
        <v>6</v>
      </c>
      <c r="K24" s="2088">
        <f t="shared" si="6"/>
        <v>2</v>
      </c>
      <c r="L24" s="2088">
        <f t="shared" si="6"/>
        <v>6</v>
      </c>
      <c r="M24" s="2088">
        <f t="shared" si="6"/>
        <v>2</v>
      </c>
      <c r="N24" s="2088">
        <f t="shared" si="6"/>
        <v>6</v>
      </c>
      <c r="O24" s="2088">
        <f t="shared" si="6"/>
        <v>2</v>
      </c>
      <c r="P24" s="2088">
        <f t="shared" si="6"/>
        <v>8</v>
      </c>
      <c r="Q24" s="2088">
        <f t="shared" si="6"/>
        <v>4</v>
      </c>
      <c r="R24" s="2088">
        <f t="shared" si="6"/>
        <v>8</v>
      </c>
      <c r="S24" s="2088">
        <f t="shared" si="6"/>
        <v>2</v>
      </c>
      <c r="T24" s="2089">
        <f t="shared" si="6"/>
        <v>0</v>
      </c>
      <c r="U24" s="1683">
        <f t="shared" si="6"/>
        <v>0</v>
      </c>
      <c r="V24" s="1799">
        <f t="shared" si="6"/>
        <v>16</v>
      </c>
      <c r="W24" s="2087">
        <f t="shared" si="6"/>
        <v>12</v>
      </c>
      <c r="X24" s="2087">
        <f t="shared" si="6"/>
        <v>6</v>
      </c>
      <c r="Y24" s="2087">
        <f t="shared" si="6"/>
        <v>14</v>
      </c>
      <c r="Z24" s="2087">
        <f t="shared" si="6"/>
        <v>4</v>
      </c>
      <c r="AA24" s="2087">
        <f t="shared" si="6"/>
        <v>10</v>
      </c>
      <c r="AB24" s="2087">
        <f t="shared" si="6"/>
        <v>12</v>
      </c>
      <c r="AC24" s="2087">
        <f t="shared" si="6"/>
        <v>4</v>
      </c>
      <c r="AD24" s="2087">
        <f t="shared" si="6"/>
        <v>10</v>
      </c>
      <c r="AE24" s="2087">
        <f t="shared" si="6"/>
        <v>10</v>
      </c>
      <c r="AF24" s="2087">
        <f t="shared" si="6"/>
        <v>8</v>
      </c>
      <c r="AG24" s="2087">
        <f t="shared" si="6"/>
        <v>10</v>
      </c>
      <c r="AH24" s="2088">
        <f t="shared" si="6"/>
        <v>4</v>
      </c>
      <c r="AI24" s="2088">
        <f t="shared" si="6"/>
        <v>12</v>
      </c>
      <c r="AJ24" s="2088">
        <f t="shared" si="6"/>
        <v>4</v>
      </c>
      <c r="AK24" s="2088">
        <f t="shared" si="6"/>
        <v>12</v>
      </c>
      <c r="AL24" s="2088">
        <f t="shared" si="6"/>
        <v>10</v>
      </c>
      <c r="AM24" s="2088">
        <f t="shared" si="6"/>
        <v>10</v>
      </c>
      <c r="AN24" s="2088">
        <f t="shared" si="6"/>
        <v>10</v>
      </c>
      <c r="AO24" s="2088">
        <f t="shared" si="6"/>
        <v>4</v>
      </c>
      <c r="AP24" s="2087">
        <f t="shared" si="6"/>
        <v>4</v>
      </c>
      <c r="AQ24" s="2087">
        <f t="shared" si="6"/>
        <v>4</v>
      </c>
      <c r="AR24" s="2087">
        <f t="shared" si="6"/>
        <v>2</v>
      </c>
      <c r="AS24" s="2087">
        <f t="shared" si="6"/>
        <v>0</v>
      </c>
      <c r="AT24" s="2087">
        <f t="shared" si="6"/>
        <v>0</v>
      </c>
      <c r="AU24" s="2090">
        <f t="shared" si="6"/>
        <v>106</v>
      </c>
      <c r="AV24" s="2091">
        <f t="shared" si="6"/>
        <v>192</v>
      </c>
      <c r="AW24" s="2091">
        <f t="shared" si="6"/>
        <v>298</v>
      </c>
      <c r="AX24" s="160"/>
    </row>
    <row r="25" spans="1:50" ht="21" customHeight="1" x14ac:dyDescent="0.25">
      <c r="A25" s="2079" t="s">
        <v>393</v>
      </c>
      <c r="B25" s="2085" t="s">
        <v>47</v>
      </c>
      <c r="C25" s="2061">
        <f>'Т12-22-32'!E86+'Э13-23-33'!E87</f>
        <v>4</v>
      </c>
      <c r="D25" s="2061">
        <f>'Т12-22-32'!F86+'Э13-23-33'!F87</f>
        <v>4</v>
      </c>
      <c r="E25" s="2061">
        <f>'Т12-22-32'!G86+'Э13-23-33'!G87</f>
        <v>4</v>
      </c>
      <c r="F25" s="2061">
        <f>'Т12-22-32'!H86+'Э13-23-33'!H87</f>
        <v>4</v>
      </c>
      <c r="G25" s="2061">
        <f>'Т12-22-32'!I86+'Э13-23-33'!I87</f>
        <v>4</v>
      </c>
      <c r="H25" s="2061">
        <f>'Т12-22-32'!J86+'Э13-23-33'!J87</f>
        <v>4</v>
      </c>
      <c r="I25" s="2061">
        <f>'Т12-22-32'!K86+'Э13-23-33'!K87</f>
        <v>2</v>
      </c>
      <c r="J25" s="2061">
        <f>'Т12-22-32'!L86+'Э13-23-33'!L87</f>
        <v>2</v>
      </c>
      <c r="K25" s="2061">
        <f>'Т12-22-32'!M86+'Э13-23-33'!M87</f>
        <v>0</v>
      </c>
      <c r="L25" s="2061">
        <f>'Т12-22-32'!N86+'Э13-23-33'!N87</f>
        <v>0</v>
      </c>
      <c r="M25" s="2061">
        <f>'Т12-22-32'!O86+'Э13-23-33'!O87</f>
        <v>0</v>
      </c>
      <c r="N25" s="2061">
        <f>'Т12-22-32'!P86+'Э13-23-33'!P87</f>
        <v>0</v>
      </c>
      <c r="O25" s="2061">
        <f>'Т12-22-32'!Q86+'Э13-23-33'!Q87</f>
        <v>0</v>
      </c>
      <c r="P25" s="2061">
        <f>'Т12-22-32'!R86+'Э13-23-33'!R87</f>
        <v>2</v>
      </c>
      <c r="Q25" s="2061">
        <f>'Т12-22-32'!S86+'Э13-23-33'!S87</f>
        <v>2</v>
      </c>
      <c r="R25" s="2061">
        <f>'Т12-22-32'!T86+'Э13-23-33'!T87</f>
        <v>2</v>
      </c>
      <c r="S25" s="2061">
        <f>'Т12-22-32'!U86+'Э13-23-33'!U87</f>
        <v>2</v>
      </c>
      <c r="T25" s="2062">
        <f>'Т12-22-32'!V86+'Э13-23-33'!V87</f>
        <v>0</v>
      </c>
      <c r="U25" s="2062">
        <f>'Т12-22-32'!W86+'Э13-23-33'!W87</f>
        <v>0</v>
      </c>
      <c r="V25" s="2063">
        <f>'Т12-22-32'!X86+'Э13-23-33'!X87</f>
        <v>6</v>
      </c>
      <c r="W25" s="2061">
        <f>'Т12-22-32'!Y86+'Э13-23-33'!Y87</f>
        <v>4</v>
      </c>
      <c r="X25" s="2061">
        <f>'Т12-22-32'!Z86+'Э13-23-33'!Z87</f>
        <v>4</v>
      </c>
      <c r="Y25" s="2061">
        <f>'Т12-22-32'!AA86+'Э13-23-33'!AA87</f>
        <v>8</v>
      </c>
      <c r="Z25" s="2061">
        <f>'Т12-22-32'!AB86+'Э13-23-33'!AB87</f>
        <v>4</v>
      </c>
      <c r="AA25" s="2061">
        <f>'Т12-22-32'!AC86+'Э13-23-33'!AC87</f>
        <v>4</v>
      </c>
      <c r="AB25" s="2061">
        <f>'Т12-22-32'!AD86+'Э13-23-33'!AD87</f>
        <v>6</v>
      </c>
      <c r="AC25" s="2061">
        <f>'Т12-22-32'!AE86+'Э13-23-33'!AE87</f>
        <v>6</v>
      </c>
      <c r="AD25" s="2061">
        <f>'Т12-22-32'!AF86+'Э13-23-33'!AF87</f>
        <v>4</v>
      </c>
      <c r="AE25" s="2061">
        <f>'Т12-22-32'!AG86+'Э13-23-33'!AG87</f>
        <v>4</v>
      </c>
      <c r="AF25" s="2061">
        <f>'Т12-22-32'!AH86+'Э13-23-33'!AH87</f>
        <v>4</v>
      </c>
      <c r="AG25" s="2061">
        <f>'Т12-22-32'!AI86+'Э13-23-33'!AI87</f>
        <v>2</v>
      </c>
      <c r="AH25" s="2061">
        <f>'Т12-22-32'!AJ86+'Э13-23-33'!AJ87</f>
        <v>2</v>
      </c>
      <c r="AI25" s="2061">
        <f>'Т12-22-32'!AK86+'Э13-23-33'!AK87</f>
        <v>2</v>
      </c>
      <c r="AJ25" s="2061">
        <f>'Т12-22-32'!AL86+'Э13-23-33'!AL87</f>
        <v>2</v>
      </c>
      <c r="AK25" s="2061">
        <f>'Т12-22-32'!AM86+'Э13-23-33'!AM87</f>
        <v>2</v>
      </c>
      <c r="AL25" s="2061">
        <f>'Т12-22-32'!AN86+'Э13-23-33'!AN87</f>
        <v>8</v>
      </c>
      <c r="AM25" s="2061">
        <f>'Т12-22-32'!AO86+'Э13-23-33'!AO87</f>
        <v>2</v>
      </c>
      <c r="AN25" s="2061">
        <f>'Т12-22-32'!AP86+'Э13-23-33'!AP87</f>
        <v>4</v>
      </c>
      <c r="AO25" s="2061">
        <f>'Т12-22-32'!AQ86+'Э13-23-33'!AQ87</f>
        <v>2</v>
      </c>
      <c r="AP25" s="2061">
        <f>'Т12-22-32'!AR86+'Э13-23-33'!AR87</f>
        <v>4</v>
      </c>
      <c r="AQ25" s="2061">
        <f>'Т12-22-32'!AS86+'Э13-23-33'!AS87</f>
        <v>0</v>
      </c>
      <c r="AR25" s="2061">
        <f>'Т12-22-32'!AT86+'Э13-23-33'!AT87</f>
        <v>0</v>
      </c>
      <c r="AS25" s="2061">
        <f>'Т12-22-32'!AU86+'Э13-23-33'!AU87</f>
        <v>0</v>
      </c>
      <c r="AT25" s="2061">
        <f>'Т12-22-32'!AV86+'Э13-23-33'!AV87</f>
        <v>0</v>
      </c>
      <c r="AU25" s="605">
        <f>SUM(C25:T25)</f>
        <v>36</v>
      </c>
      <c r="AV25" s="227">
        <f>SUM(U25:AT25)</f>
        <v>84</v>
      </c>
      <c r="AW25" s="227">
        <f>AU25+AV25</f>
        <v>120</v>
      </c>
      <c r="AX25" s="160" t="str">
        <f>IF(AW25=132, "+", "-")</f>
        <v>-</v>
      </c>
    </row>
    <row r="26" spans="1:50" ht="20.25" x14ac:dyDescent="0.25">
      <c r="A26" s="2060" t="s">
        <v>393</v>
      </c>
      <c r="B26" s="2086" t="s">
        <v>47</v>
      </c>
      <c r="C26" s="2061">
        <f>'Т12-22-32'!E86+'Э13-23-33'!E87</f>
        <v>4</v>
      </c>
      <c r="D26" s="2061">
        <f>'Т12-22-32'!F86+'Э13-23-33'!F87</f>
        <v>4</v>
      </c>
      <c r="E26" s="2061">
        <f>'Т12-22-32'!G86+'Э13-23-33'!G87</f>
        <v>4</v>
      </c>
      <c r="F26" s="2061">
        <f>'Т12-22-32'!H86+'Э13-23-33'!H87</f>
        <v>4</v>
      </c>
      <c r="G26" s="2061">
        <f>'Т12-22-32'!I86+'Э13-23-33'!I87</f>
        <v>4</v>
      </c>
      <c r="H26" s="2061">
        <f>'Т12-22-32'!J86+'Э13-23-33'!J87</f>
        <v>4</v>
      </c>
      <c r="I26" s="2061">
        <f>'Т12-22-32'!K86+'Э13-23-33'!K87</f>
        <v>2</v>
      </c>
      <c r="J26" s="2061">
        <f>'Т12-22-32'!L86+'Э13-23-33'!L87</f>
        <v>2</v>
      </c>
      <c r="K26" s="2061">
        <f>'Т12-22-32'!M86+'Э13-23-33'!M87</f>
        <v>0</v>
      </c>
      <c r="L26" s="2061">
        <f>'Т12-22-32'!N86+'Э13-23-33'!N87</f>
        <v>0</v>
      </c>
      <c r="M26" s="2061">
        <f>'Т12-22-32'!O86+'Э13-23-33'!O87</f>
        <v>0</v>
      </c>
      <c r="N26" s="2061">
        <f>'Т12-22-32'!P86+'Э13-23-33'!P87</f>
        <v>0</v>
      </c>
      <c r="O26" s="2061">
        <f>'Т12-22-32'!Q86+'Э13-23-33'!Q87</f>
        <v>0</v>
      </c>
      <c r="P26" s="2061">
        <f>'Т12-22-32'!R86+'Э13-23-33'!R87</f>
        <v>2</v>
      </c>
      <c r="Q26" s="2061">
        <f>'Т12-22-32'!S86+'Э13-23-33'!S87</f>
        <v>2</v>
      </c>
      <c r="R26" s="2061">
        <f>'Т12-22-32'!T86+'Э13-23-33'!T87</f>
        <v>2</v>
      </c>
      <c r="S26" s="2061">
        <f>'Т12-22-32'!U86+'Э13-23-33'!U87</f>
        <v>2</v>
      </c>
      <c r="T26" s="2062">
        <f>'Т12-22-32'!V86+'Э13-23-33'!V87</f>
        <v>0</v>
      </c>
      <c r="U26" s="2062">
        <f>'Т12-22-32'!W86+'Э13-23-33'!W87</f>
        <v>0</v>
      </c>
      <c r="V26" s="2063">
        <f>'Т12-22-32'!X86+'Э13-23-33'!X87</f>
        <v>6</v>
      </c>
      <c r="W26" s="2061">
        <f>'Т12-22-32'!Y86+'Э13-23-33'!Y87</f>
        <v>4</v>
      </c>
      <c r="X26" s="2061">
        <f>'Т12-22-32'!Z86+'Э13-23-33'!Z87</f>
        <v>4</v>
      </c>
      <c r="Y26" s="2061">
        <f>'Т12-22-32'!AA86+'Э13-23-33'!AA87</f>
        <v>8</v>
      </c>
      <c r="Z26" s="2061">
        <f>'Т12-22-32'!AB86+'Э13-23-33'!AB87</f>
        <v>4</v>
      </c>
      <c r="AA26" s="2061">
        <f>'Т12-22-32'!AC86+'Э13-23-33'!AC87</f>
        <v>4</v>
      </c>
      <c r="AB26" s="2061">
        <f>'Т12-22-32'!AD86+'Э13-23-33'!AD87</f>
        <v>6</v>
      </c>
      <c r="AC26" s="2061">
        <f>'Т12-22-32'!AE86+'Э13-23-33'!AE87</f>
        <v>6</v>
      </c>
      <c r="AD26" s="2061">
        <f>'Т12-22-32'!AF86+'Э13-23-33'!AF87</f>
        <v>4</v>
      </c>
      <c r="AE26" s="2061">
        <f>'Т12-22-32'!AG86+'Э13-23-33'!AG87</f>
        <v>4</v>
      </c>
      <c r="AF26" s="2061">
        <f>'Т12-22-32'!AH86+'Э13-23-33'!AH87</f>
        <v>4</v>
      </c>
      <c r="AG26" s="2061">
        <f>'Т12-22-32'!AI86+'Э13-23-33'!AI87</f>
        <v>2</v>
      </c>
      <c r="AH26" s="2061">
        <f>'Т12-22-32'!AJ86+'Э13-23-33'!AJ87</f>
        <v>2</v>
      </c>
      <c r="AI26" s="2061">
        <f>'Т12-22-32'!AK86+'Э13-23-33'!AK87</f>
        <v>2</v>
      </c>
      <c r="AJ26" s="2061">
        <f>'Т12-22-32'!AL86+'Э13-23-33'!AL87</f>
        <v>2</v>
      </c>
      <c r="AK26" s="2061">
        <f>'Т12-22-32'!AM86+'Э13-23-33'!AM87</f>
        <v>2</v>
      </c>
      <c r="AL26" s="2061">
        <f>'Т12-22-32'!AN86+'Э13-23-33'!AN87</f>
        <v>8</v>
      </c>
      <c r="AM26" s="2061">
        <f>'Т12-22-32'!AO86+'Э13-23-33'!AO87</f>
        <v>2</v>
      </c>
      <c r="AN26" s="2061">
        <f>'Т12-22-32'!AP86+'Э13-23-33'!AP87</f>
        <v>4</v>
      </c>
      <c r="AO26" s="2061">
        <f>'Т12-22-32'!AQ86+'Э13-23-33'!AQ87</f>
        <v>2</v>
      </c>
      <c r="AP26" s="2061">
        <f>'Т12-22-32'!AR86+'Э13-23-33'!AR87</f>
        <v>4</v>
      </c>
      <c r="AQ26" s="2061">
        <f>'Т12-22-32'!AS86+'Э13-23-33'!AS87</f>
        <v>0</v>
      </c>
      <c r="AR26" s="2061">
        <f>'Т12-22-32'!AT86+'Э13-23-33'!AT87</f>
        <v>0</v>
      </c>
      <c r="AS26" s="2061">
        <f>'Т12-22-32'!AU86+'Э13-23-33'!AU87</f>
        <v>0</v>
      </c>
      <c r="AT26" s="2061">
        <f>'Т12-22-32'!AV86+'Э13-23-33'!AV87</f>
        <v>0</v>
      </c>
      <c r="AU26" s="605">
        <f>SUM(C26:T26)</f>
        <v>36</v>
      </c>
      <c r="AV26" s="227">
        <f>SUM(U26:AT26)</f>
        <v>84</v>
      </c>
      <c r="AW26" s="227">
        <f>AU26+AV26</f>
        <v>120</v>
      </c>
      <c r="AX26" s="160" t="str">
        <f>IF(AW26=132, "+", "-")</f>
        <v>-</v>
      </c>
    </row>
    <row r="27" spans="1:50" ht="20.25" x14ac:dyDescent="0.25">
      <c r="A27" s="2066"/>
      <c r="B27" s="2084"/>
      <c r="C27" s="2067">
        <f t="shared" ref="C27:AW27" si="7">SUM(C25:C26)</f>
        <v>8</v>
      </c>
      <c r="D27" s="2067">
        <f t="shared" si="7"/>
        <v>8</v>
      </c>
      <c r="E27" s="2067">
        <f t="shared" si="7"/>
        <v>8</v>
      </c>
      <c r="F27" s="2067">
        <f t="shared" si="7"/>
        <v>8</v>
      </c>
      <c r="G27" s="2067">
        <f t="shared" si="7"/>
        <v>8</v>
      </c>
      <c r="H27" s="2067">
        <f t="shared" si="7"/>
        <v>8</v>
      </c>
      <c r="I27" s="2067">
        <f t="shared" si="7"/>
        <v>4</v>
      </c>
      <c r="J27" s="2067">
        <f t="shared" si="7"/>
        <v>4</v>
      </c>
      <c r="K27" s="2068">
        <f t="shared" si="7"/>
        <v>0</v>
      </c>
      <c r="L27" s="2068">
        <f t="shared" si="7"/>
        <v>0</v>
      </c>
      <c r="M27" s="2068">
        <f t="shared" si="7"/>
        <v>0</v>
      </c>
      <c r="N27" s="2068">
        <f t="shared" si="7"/>
        <v>0</v>
      </c>
      <c r="O27" s="2068">
        <f t="shared" si="7"/>
        <v>0</v>
      </c>
      <c r="P27" s="2068">
        <f t="shared" si="7"/>
        <v>4</v>
      </c>
      <c r="Q27" s="2068">
        <f t="shared" si="7"/>
        <v>4</v>
      </c>
      <c r="R27" s="2068">
        <f t="shared" si="7"/>
        <v>4</v>
      </c>
      <c r="S27" s="2068">
        <f t="shared" si="7"/>
        <v>4</v>
      </c>
      <c r="T27" s="2069">
        <f t="shared" si="7"/>
        <v>0</v>
      </c>
      <c r="U27" s="1249">
        <f t="shared" si="7"/>
        <v>0</v>
      </c>
      <c r="V27" s="974">
        <f t="shared" si="7"/>
        <v>12</v>
      </c>
      <c r="W27" s="2067">
        <f t="shared" si="7"/>
        <v>8</v>
      </c>
      <c r="X27" s="2067">
        <f t="shared" si="7"/>
        <v>8</v>
      </c>
      <c r="Y27" s="2067">
        <f t="shared" si="7"/>
        <v>16</v>
      </c>
      <c r="Z27" s="2067">
        <f t="shared" si="7"/>
        <v>8</v>
      </c>
      <c r="AA27" s="2067">
        <f t="shared" si="7"/>
        <v>8</v>
      </c>
      <c r="AB27" s="2067">
        <f t="shared" si="7"/>
        <v>12</v>
      </c>
      <c r="AC27" s="2067">
        <f t="shared" si="7"/>
        <v>12</v>
      </c>
      <c r="AD27" s="2067">
        <f t="shared" si="7"/>
        <v>8</v>
      </c>
      <c r="AE27" s="2067">
        <f t="shared" si="7"/>
        <v>8</v>
      </c>
      <c r="AF27" s="2067">
        <f t="shared" si="7"/>
        <v>8</v>
      </c>
      <c r="AG27" s="2067">
        <f t="shared" si="7"/>
        <v>4</v>
      </c>
      <c r="AH27" s="2068">
        <f t="shared" si="7"/>
        <v>4</v>
      </c>
      <c r="AI27" s="2068">
        <f t="shared" si="7"/>
        <v>4</v>
      </c>
      <c r="AJ27" s="2068">
        <f t="shared" si="7"/>
        <v>4</v>
      </c>
      <c r="AK27" s="2068">
        <f t="shared" si="7"/>
        <v>4</v>
      </c>
      <c r="AL27" s="2068">
        <f t="shared" si="7"/>
        <v>16</v>
      </c>
      <c r="AM27" s="2068">
        <f t="shared" si="7"/>
        <v>4</v>
      </c>
      <c r="AN27" s="2068">
        <f t="shared" si="7"/>
        <v>8</v>
      </c>
      <c r="AO27" s="2068">
        <f t="shared" si="7"/>
        <v>4</v>
      </c>
      <c r="AP27" s="2067">
        <f t="shared" si="7"/>
        <v>8</v>
      </c>
      <c r="AQ27" s="2067">
        <f t="shared" si="7"/>
        <v>0</v>
      </c>
      <c r="AR27" s="2067">
        <f t="shared" si="7"/>
        <v>0</v>
      </c>
      <c r="AS27" s="2067">
        <f t="shared" si="7"/>
        <v>0</v>
      </c>
      <c r="AT27" s="2067">
        <f t="shared" si="7"/>
        <v>0</v>
      </c>
      <c r="AU27" s="2070">
        <f t="shared" si="7"/>
        <v>72</v>
      </c>
      <c r="AV27" s="2071">
        <f t="shared" si="7"/>
        <v>168</v>
      </c>
      <c r="AW27" s="2071">
        <f t="shared" si="7"/>
        <v>240</v>
      </c>
      <c r="AX27" s="160"/>
    </row>
    <row r="28" spans="1:50" ht="20.25" x14ac:dyDescent="0.25">
      <c r="A28" s="2079" t="s">
        <v>394</v>
      </c>
      <c r="B28" s="2060" t="s">
        <v>71</v>
      </c>
      <c r="C28" s="2092" t="e">
        <f>'Т12-22-32'!E22+#REF!+'Э13-23-33'!E52</f>
        <v>#REF!</v>
      </c>
      <c r="D28" s="2092" t="e">
        <f>'Т12-22-32'!F22+#REF!+'Э13-23-33'!F52</f>
        <v>#REF!</v>
      </c>
      <c r="E28" s="2092" t="e">
        <f>'Т12-22-32'!G22+#REF!+'Э13-23-33'!G52</f>
        <v>#REF!</v>
      </c>
      <c r="F28" s="2092" t="e">
        <f>'Т12-22-32'!H22+#REF!+'Э13-23-33'!H52</f>
        <v>#REF!</v>
      </c>
      <c r="G28" s="2092" t="e">
        <f>'Т12-22-32'!I22+#REF!+'Э13-23-33'!I52</f>
        <v>#REF!</v>
      </c>
      <c r="H28" s="2092" t="e">
        <f>'Т12-22-32'!J22+#REF!+'Э13-23-33'!J52</f>
        <v>#REF!</v>
      </c>
      <c r="I28" s="2092" t="e">
        <f>'Т12-22-32'!K22+#REF!+'Э13-23-33'!K52</f>
        <v>#REF!</v>
      </c>
      <c r="J28" s="2092" t="e">
        <f>'Т12-22-32'!L22+#REF!+'Э13-23-33'!L52</f>
        <v>#REF!</v>
      </c>
      <c r="K28" s="2092" t="e">
        <f>'Т12-22-32'!M22+#REF!+'Э13-23-33'!M52</f>
        <v>#REF!</v>
      </c>
      <c r="L28" s="2092" t="e">
        <f>'Т12-22-32'!N22+#REF!+'Э13-23-33'!N52</f>
        <v>#REF!</v>
      </c>
      <c r="M28" s="2092" t="e">
        <f>'Т12-22-32'!O22+#REF!+'Э13-23-33'!O52</f>
        <v>#REF!</v>
      </c>
      <c r="N28" s="2092" t="e">
        <f>'Т12-22-32'!P22+#REF!+'Э13-23-33'!P52</f>
        <v>#REF!</v>
      </c>
      <c r="O28" s="2092" t="e">
        <f>'Т12-22-32'!Q22+#REF!+'Э13-23-33'!Q52</f>
        <v>#REF!</v>
      </c>
      <c r="P28" s="2092" t="e">
        <f>'Т12-22-32'!R22+#REF!+'Э13-23-33'!R52</f>
        <v>#REF!</v>
      </c>
      <c r="Q28" s="2092" t="e">
        <f>'Т12-22-32'!S22+#REF!+'Э13-23-33'!S52</f>
        <v>#REF!</v>
      </c>
      <c r="R28" s="2092" t="e">
        <f>'Т12-22-32'!T22+#REF!+'Э13-23-33'!T52</f>
        <v>#REF!</v>
      </c>
      <c r="S28" s="2092" t="e">
        <f>'Т12-22-32'!U22+#REF!+'Э13-23-33'!U52</f>
        <v>#REF!</v>
      </c>
      <c r="T28" s="2093" t="e">
        <f>'Т12-22-32'!V22+#REF!+'Э13-23-33'!V52</f>
        <v>#REF!</v>
      </c>
      <c r="U28" s="2093" t="e">
        <f>'Т12-22-32'!W22+#REF!+'Э13-23-33'!W52</f>
        <v>#REF!</v>
      </c>
      <c r="V28" s="2094" t="e">
        <f>'Т12-22-32'!X22+#REF!+'Э13-23-33'!X52</f>
        <v>#REF!</v>
      </c>
      <c r="W28" s="2092" t="e">
        <f>'Т12-22-32'!Y22+#REF!+'Э13-23-33'!Y52</f>
        <v>#REF!</v>
      </c>
      <c r="X28" s="2092" t="e">
        <f>'Т12-22-32'!Z22+#REF!+'Э13-23-33'!Z52</f>
        <v>#REF!</v>
      </c>
      <c r="Y28" s="2092" t="e">
        <f>'Т12-22-32'!AA22+#REF!+'Э13-23-33'!AA52</f>
        <v>#REF!</v>
      </c>
      <c r="Z28" s="2092" t="e">
        <f>'Т12-22-32'!AB22+#REF!+'Э13-23-33'!AB52</f>
        <v>#REF!</v>
      </c>
      <c r="AA28" s="2092" t="e">
        <f>'Т12-22-32'!AC22+#REF!+'Э13-23-33'!AC52</f>
        <v>#REF!</v>
      </c>
      <c r="AB28" s="2092" t="e">
        <f>'Т12-22-32'!AD22+#REF!+'Э13-23-33'!AD52</f>
        <v>#REF!</v>
      </c>
      <c r="AC28" s="2092" t="e">
        <f>'Т12-22-32'!AE22+#REF!+'Э13-23-33'!AE52</f>
        <v>#REF!</v>
      </c>
      <c r="AD28" s="2092" t="e">
        <f>'Т12-22-32'!AF22+#REF!+'Э13-23-33'!AF52</f>
        <v>#REF!</v>
      </c>
      <c r="AE28" s="2092" t="e">
        <f>'Т12-22-32'!AG22+#REF!+'Э13-23-33'!AG52</f>
        <v>#REF!</v>
      </c>
      <c r="AF28" s="2092" t="e">
        <f>'Т12-22-32'!AH22+#REF!+'Э13-23-33'!AH52</f>
        <v>#REF!</v>
      </c>
      <c r="AG28" s="2092" t="e">
        <f>'Т12-22-32'!AI22+#REF!+'Э13-23-33'!AI52</f>
        <v>#REF!</v>
      </c>
      <c r="AH28" s="2092" t="e">
        <f>'Т12-22-32'!AJ22+#REF!+'Э13-23-33'!AJ52</f>
        <v>#REF!</v>
      </c>
      <c r="AI28" s="2092" t="e">
        <f>'Т12-22-32'!AK22+#REF!+'Э13-23-33'!AK52</f>
        <v>#REF!</v>
      </c>
      <c r="AJ28" s="2092" t="e">
        <f>'Т12-22-32'!AL22+#REF!+'Э13-23-33'!AL52</f>
        <v>#REF!</v>
      </c>
      <c r="AK28" s="2092" t="e">
        <f>'Т12-22-32'!AM22+#REF!+'Э13-23-33'!AM52</f>
        <v>#REF!</v>
      </c>
      <c r="AL28" s="2092" t="e">
        <f>'Т12-22-32'!AN22+#REF!+'Э13-23-33'!AN52</f>
        <v>#REF!</v>
      </c>
      <c r="AM28" s="2092" t="e">
        <f>'Т12-22-32'!AO22+#REF!+'Э13-23-33'!AO52</f>
        <v>#REF!</v>
      </c>
      <c r="AN28" s="2092" t="e">
        <f>'Т12-22-32'!AP22+#REF!+'Э13-23-33'!AP52</f>
        <v>#REF!</v>
      </c>
      <c r="AO28" s="2092" t="e">
        <f>'Т12-22-32'!AQ22+#REF!+'Э13-23-33'!AQ52</f>
        <v>#REF!</v>
      </c>
      <c r="AP28" s="2092" t="e">
        <f>'Т12-22-32'!AR22+#REF!+'Э13-23-33'!AR52</f>
        <v>#REF!</v>
      </c>
      <c r="AQ28" s="2092" t="e">
        <f>'Т12-22-32'!AS22+#REF!+'Э13-23-33'!AS52</f>
        <v>#REF!</v>
      </c>
      <c r="AR28" s="2092" t="e">
        <f>'Т12-22-32'!AT22+#REF!+'Э13-23-33'!AT52</f>
        <v>#REF!</v>
      </c>
      <c r="AS28" s="2092" t="e">
        <f>'Т12-22-32'!AU22+#REF!+'Э13-23-33'!AU52</f>
        <v>#REF!</v>
      </c>
      <c r="AT28" s="2092" t="e">
        <f>'Т12-22-32'!AV22+#REF!+'Э13-23-33'!AV52</f>
        <v>#REF!</v>
      </c>
      <c r="AU28" s="605" t="e">
        <f>SUM(C28:T28)</f>
        <v>#REF!</v>
      </c>
      <c r="AV28" s="227" t="e">
        <f>SUM(U28:AT28)</f>
        <v>#REF!</v>
      </c>
      <c r="AW28" s="227" t="e">
        <f>AU28+AV28</f>
        <v>#REF!</v>
      </c>
      <c r="AX28" s="160" t="e">
        <f>IF(AW28=182, "+", "-")</f>
        <v>#REF!</v>
      </c>
    </row>
    <row r="29" spans="1:50" ht="20.25" x14ac:dyDescent="0.25">
      <c r="A29" s="2079" t="s">
        <v>394</v>
      </c>
      <c r="B29" s="2060" t="s">
        <v>71</v>
      </c>
      <c r="C29" s="2092" t="e">
        <f>'Т12-22-32'!E22+#REF!+'Э13-23-33'!E52</f>
        <v>#REF!</v>
      </c>
      <c r="D29" s="2092" t="e">
        <f>'Т12-22-32'!F22+#REF!+'Э13-23-33'!F52</f>
        <v>#REF!</v>
      </c>
      <c r="E29" s="2092" t="e">
        <f>'Т12-22-32'!G22+#REF!+'Э13-23-33'!G52</f>
        <v>#REF!</v>
      </c>
      <c r="F29" s="2092" t="e">
        <f>'Т12-22-32'!H22+#REF!+'Э13-23-33'!H52</f>
        <v>#REF!</v>
      </c>
      <c r="G29" s="2092" t="e">
        <f>'Т12-22-32'!I22+#REF!+'Э13-23-33'!I52</f>
        <v>#REF!</v>
      </c>
      <c r="H29" s="2092" t="e">
        <f>'Т12-22-32'!J22+#REF!+'Э13-23-33'!J52</f>
        <v>#REF!</v>
      </c>
      <c r="I29" s="2092" t="e">
        <f>'Т12-22-32'!K22+#REF!+'Э13-23-33'!K52</f>
        <v>#REF!</v>
      </c>
      <c r="J29" s="2092" t="e">
        <f>'Т12-22-32'!L22+#REF!+'Э13-23-33'!L52</f>
        <v>#REF!</v>
      </c>
      <c r="K29" s="2092" t="e">
        <f>'Т12-22-32'!M22+#REF!+'Э13-23-33'!M52</f>
        <v>#REF!</v>
      </c>
      <c r="L29" s="2092" t="e">
        <f>'Т12-22-32'!N22+#REF!+'Э13-23-33'!N52</f>
        <v>#REF!</v>
      </c>
      <c r="M29" s="2092" t="e">
        <f>'Т12-22-32'!O22+#REF!+'Э13-23-33'!O52</f>
        <v>#REF!</v>
      </c>
      <c r="N29" s="2092" t="e">
        <f>'Т12-22-32'!P22+#REF!+'Э13-23-33'!P52</f>
        <v>#REF!</v>
      </c>
      <c r="O29" s="2092" t="e">
        <f>'Т12-22-32'!Q22+#REF!+'Э13-23-33'!Q52</f>
        <v>#REF!</v>
      </c>
      <c r="P29" s="2092" t="e">
        <f>'Т12-22-32'!R22+#REF!+'Э13-23-33'!R52</f>
        <v>#REF!</v>
      </c>
      <c r="Q29" s="2092" t="e">
        <f>'Т12-22-32'!S22+#REF!+'Э13-23-33'!S52</f>
        <v>#REF!</v>
      </c>
      <c r="R29" s="2092" t="e">
        <f>'Т12-22-32'!T22+#REF!+'Э13-23-33'!T52</f>
        <v>#REF!</v>
      </c>
      <c r="S29" s="2092" t="e">
        <f>'Т12-22-32'!U22+#REF!+'Э13-23-33'!U52</f>
        <v>#REF!</v>
      </c>
      <c r="T29" s="2093" t="e">
        <f>'Т12-22-32'!V22+#REF!+'Э13-23-33'!V52</f>
        <v>#REF!</v>
      </c>
      <c r="U29" s="2093" t="e">
        <f>'Т12-22-32'!W22+#REF!+'Э13-23-33'!W52</f>
        <v>#REF!</v>
      </c>
      <c r="V29" s="2094" t="e">
        <f>'Т12-22-32'!X22+#REF!+'Э13-23-33'!X52</f>
        <v>#REF!</v>
      </c>
      <c r="W29" s="2092" t="e">
        <f>'Т12-22-32'!Y22+#REF!+'Э13-23-33'!Y52</f>
        <v>#REF!</v>
      </c>
      <c r="X29" s="2092" t="e">
        <f>'Т12-22-32'!Z22+#REF!+'Э13-23-33'!Z52</f>
        <v>#REF!</v>
      </c>
      <c r="Y29" s="2092" t="e">
        <f>'Т12-22-32'!AA22+#REF!+'Э13-23-33'!AA52</f>
        <v>#REF!</v>
      </c>
      <c r="Z29" s="2092" t="e">
        <f>'Т12-22-32'!AB22+#REF!+'Э13-23-33'!AB52</f>
        <v>#REF!</v>
      </c>
      <c r="AA29" s="2092" t="e">
        <f>'Т12-22-32'!AC22+#REF!+'Э13-23-33'!AC52</f>
        <v>#REF!</v>
      </c>
      <c r="AB29" s="2092" t="e">
        <f>'Т12-22-32'!AD22+#REF!+'Э13-23-33'!AD52</f>
        <v>#REF!</v>
      </c>
      <c r="AC29" s="2092" t="e">
        <f>'Т12-22-32'!AE22+#REF!+'Э13-23-33'!AE52</f>
        <v>#REF!</v>
      </c>
      <c r="AD29" s="2092" t="e">
        <f>'Т12-22-32'!AF22+#REF!+'Э13-23-33'!AF52</f>
        <v>#REF!</v>
      </c>
      <c r="AE29" s="2092" t="e">
        <f>'Т12-22-32'!AG22+#REF!+'Э13-23-33'!AG52</f>
        <v>#REF!</v>
      </c>
      <c r="AF29" s="2092" t="e">
        <f>'Т12-22-32'!AH22+#REF!+'Э13-23-33'!AH52</f>
        <v>#REF!</v>
      </c>
      <c r="AG29" s="2092" t="e">
        <f>'Т12-22-32'!AI22+#REF!+'Э13-23-33'!AI52</f>
        <v>#REF!</v>
      </c>
      <c r="AH29" s="2092" t="e">
        <f>'Т12-22-32'!AJ22+#REF!+'Э13-23-33'!AJ52</f>
        <v>#REF!</v>
      </c>
      <c r="AI29" s="2092" t="e">
        <f>'Т12-22-32'!AK22+#REF!+'Э13-23-33'!AK52</f>
        <v>#REF!</v>
      </c>
      <c r="AJ29" s="2092" t="e">
        <f>'Т12-22-32'!AL22+#REF!+'Э13-23-33'!AL52</f>
        <v>#REF!</v>
      </c>
      <c r="AK29" s="2092" t="e">
        <f>'Т12-22-32'!AM22+#REF!+'Э13-23-33'!AM52</f>
        <v>#REF!</v>
      </c>
      <c r="AL29" s="2092" t="e">
        <f>'Т12-22-32'!AN22+#REF!+'Э13-23-33'!AN52</f>
        <v>#REF!</v>
      </c>
      <c r="AM29" s="2092" t="e">
        <f>'Т12-22-32'!AO22+#REF!+'Э13-23-33'!AO52</f>
        <v>#REF!</v>
      </c>
      <c r="AN29" s="2092" t="e">
        <f>'Т12-22-32'!AP22+#REF!+'Э13-23-33'!AP52</f>
        <v>#REF!</v>
      </c>
      <c r="AO29" s="2092" t="e">
        <f>'Т12-22-32'!AQ22+#REF!+'Э13-23-33'!AQ52</f>
        <v>#REF!</v>
      </c>
      <c r="AP29" s="2092" t="e">
        <f>'Т12-22-32'!AR22+#REF!+'Э13-23-33'!AR52</f>
        <v>#REF!</v>
      </c>
      <c r="AQ29" s="2092" t="e">
        <f>'Т12-22-32'!AS22+#REF!+'Э13-23-33'!AS52</f>
        <v>#REF!</v>
      </c>
      <c r="AR29" s="2092" t="e">
        <f>'Т12-22-32'!AT22+#REF!+'Э13-23-33'!AT52</f>
        <v>#REF!</v>
      </c>
      <c r="AS29" s="2092" t="e">
        <f>'Т12-22-32'!AU22+#REF!+'Э13-23-33'!AU52</f>
        <v>#REF!</v>
      </c>
      <c r="AT29" s="2092" t="e">
        <f>'Т12-22-32'!AV22+#REF!+'Э13-23-33'!AV52</f>
        <v>#REF!</v>
      </c>
      <c r="AU29" s="605" t="e">
        <f>SUM(C29:T29)</f>
        <v>#REF!</v>
      </c>
      <c r="AV29" s="227" t="e">
        <f>SUM(U29:AT29)</f>
        <v>#REF!</v>
      </c>
      <c r="AW29" s="227" t="e">
        <f>AU29+AV29</f>
        <v>#REF!</v>
      </c>
      <c r="AX29" s="160" t="e">
        <f>IF(AW29=182, "+", "-")</f>
        <v>#REF!</v>
      </c>
    </row>
    <row r="30" spans="1:50" ht="20.25" x14ac:dyDescent="0.25">
      <c r="A30" s="2095"/>
      <c r="B30" s="2066"/>
      <c r="C30" s="2096" t="e">
        <f t="shared" ref="C30:AW30" si="8">SUM(C28:C29)</f>
        <v>#REF!</v>
      </c>
      <c r="D30" s="2096" t="e">
        <f t="shared" si="8"/>
        <v>#REF!</v>
      </c>
      <c r="E30" s="2096" t="e">
        <f t="shared" si="8"/>
        <v>#REF!</v>
      </c>
      <c r="F30" s="2096" t="e">
        <f t="shared" si="8"/>
        <v>#REF!</v>
      </c>
      <c r="G30" s="2096" t="e">
        <f t="shared" si="8"/>
        <v>#REF!</v>
      </c>
      <c r="H30" s="2096" t="e">
        <f t="shared" si="8"/>
        <v>#REF!</v>
      </c>
      <c r="I30" s="2096" t="e">
        <f t="shared" si="8"/>
        <v>#REF!</v>
      </c>
      <c r="J30" s="2096" t="e">
        <f t="shared" si="8"/>
        <v>#REF!</v>
      </c>
      <c r="K30" s="2096" t="e">
        <f t="shared" si="8"/>
        <v>#REF!</v>
      </c>
      <c r="L30" s="2096" t="e">
        <f t="shared" si="8"/>
        <v>#REF!</v>
      </c>
      <c r="M30" s="2096" t="e">
        <f t="shared" si="8"/>
        <v>#REF!</v>
      </c>
      <c r="N30" s="2096" t="e">
        <f t="shared" si="8"/>
        <v>#REF!</v>
      </c>
      <c r="O30" s="2096" t="e">
        <f t="shared" si="8"/>
        <v>#REF!</v>
      </c>
      <c r="P30" s="2096" t="e">
        <f t="shared" si="8"/>
        <v>#REF!</v>
      </c>
      <c r="Q30" s="2096" t="e">
        <f t="shared" si="8"/>
        <v>#REF!</v>
      </c>
      <c r="R30" s="2096" t="e">
        <f t="shared" si="8"/>
        <v>#REF!</v>
      </c>
      <c r="S30" s="2096" t="e">
        <f t="shared" si="8"/>
        <v>#REF!</v>
      </c>
      <c r="T30" s="2097" t="e">
        <f t="shared" si="8"/>
        <v>#REF!</v>
      </c>
      <c r="U30" s="2097" t="e">
        <f t="shared" si="8"/>
        <v>#REF!</v>
      </c>
      <c r="V30" s="973" t="e">
        <f t="shared" si="8"/>
        <v>#REF!</v>
      </c>
      <c r="W30" s="2096" t="e">
        <f t="shared" si="8"/>
        <v>#REF!</v>
      </c>
      <c r="X30" s="2096" t="e">
        <f t="shared" si="8"/>
        <v>#REF!</v>
      </c>
      <c r="Y30" s="2096" t="e">
        <f t="shared" si="8"/>
        <v>#REF!</v>
      </c>
      <c r="Z30" s="2096" t="e">
        <f t="shared" si="8"/>
        <v>#REF!</v>
      </c>
      <c r="AA30" s="2096" t="e">
        <f t="shared" si="8"/>
        <v>#REF!</v>
      </c>
      <c r="AB30" s="2096" t="e">
        <f t="shared" si="8"/>
        <v>#REF!</v>
      </c>
      <c r="AC30" s="2096" t="e">
        <f t="shared" si="8"/>
        <v>#REF!</v>
      </c>
      <c r="AD30" s="2096" t="e">
        <f t="shared" si="8"/>
        <v>#REF!</v>
      </c>
      <c r="AE30" s="2096" t="e">
        <f t="shared" si="8"/>
        <v>#REF!</v>
      </c>
      <c r="AF30" s="2096" t="e">
        <f t="shared" si="8"/>
        <v>#REF!</v>
      </c>
      <c r="AG30" s="2096" t="e">
        <f t="shared" si="8"/>
        <v>#REF!</v>
      </c>
      <c r="AH30" s="2096" t="e">
        <f t="shared" si="8"/>
        <v>#REF!</v>
      </c>
      <c r="AI30" s="2096" t="e">
        <f t="shared" si="8"/>
        <v>#REF!</v>
      </c>
      <c r="AJ30" s="2096" t="e">
        <f t="shared" si="8"/>
        <v>#REF!</v>
      </c>
      <c r="AK30" s="2096" t="e">
        <f t="shared" si="8"/>
        <v>#REF!</v>
      </c>
      <c r="AL30" s="2096" t="e">
        <f t="shared" si="8"/>
        <v>#REF!</v>
      </c>
      <c r="AM30" s="2096" t="e">
        <f t="shared" si="8"/>
        <v>#REF!</v>
      </c>
      <c r="AN30" s="2096" t="e">
        <f t="shared" si="8"/>
        <v>#REF!</v>
      </c>
      <c r="AO30" s="2096" t="e">
        <f t="shared" si="8"/>
        <v>#REF!</v>
      </c>
      <c r="AP30" s="2096" t="e">
        <f t="shared" si="8"/>
        <v>#REF!</v>
      </c>
      <c r="AQ30" s="2096" t="e">
        <f t="shared" si="8"/>
        <v>#REF!</v>
      </c>
      <c r="AR30" s="2096" t="e">
        <f t="shared" si="8"/>
        <v>#REF!</v>
      </c>
      <c r="AS30" s="2096" t="e">
        <f t="shared" si="8"/>
        <v>#REF!</v>
      </c>
      <c r="AT30" s="2096" t="e">
        <f t="shared" si="8"/>
        <v>#REF!</v>
      </c>
      <c r="AU30" s="2070" t="e">
        <f t="shared" si="8"/>
        <v>#REF!</v>
      </c>
      <c r="AV30" s="2070" t="e">
        <f t="shared" si="8"/>
        <v>#REF!</v>
      </c>
      <c r="AW30" s="2070" t="e">
        <f t="shared" si="8"/>
        <v>#REF!</v>
      </c>
      <c r="AX30" s="160"/>
    </row>
    <row r="31" spans="1:50" ht="31.5" x14ac:dyDescent="0.25">
      <c r="A31" s="2098" t="s">
        <v>395</v>
      </c>
      <c r="B31" s="2060" t="s">
        <v>71</v>
      </c>
      <c r="C31" s="2094">
        <f>'Э13-23-33'!E22</f>
        <v>2</v>
      </c>
      <c r="D31" s="2094">
        <f>'Э13-23-33'!F22</f>
        <v>2</v>
      </c>
      <c r="E31" s="2094">
        <f>'Э13-23-33'!G22</f>
        <v>2</v>
      </c>
      <c r="F31" s="2094">
        <f>'Э13-23-33'!H22</f>
        <v>2</v>
      </c>
      <c r="G31" s="2094">
        <f>'Э13-23-33'!I22</f>
        <v>2</v>
      </c>
      <c r="H31" s="2094">
        <f>'Э13-23-33'!J22</f>
        <v>2</v>
      </c>
      <c r="I31" s="2094">
        <f>'Э13-23-33'!K22</f>
        <v>4</v>
      </c>
      <c r="J31" s="2094">
        <f>'Э13-23-33'!L22</f>
        <v>2</v>
      </c>
      <c r="K31" s="2094">
        <f>'Э13-23-33'!M22</f>
        <v>2</v>
      </c>
      <c r="L31" s="2094">
        <f>'Э13-23-33'!N22</f>
        <v>2</v>
      </c>
      <c r="M31" s="2094">
        <f>'Э13-23-33'!O22</f>
        <v>2</v>
      </c>
      <c r="N31" s="2094">
        <f>'Э13-23-33'!P22</f>
        <v>4</v>
      </c>
      <c r="O31" s="2094">
        <f>'Э13-23-33'!Q22</f>
        <v>2</v>
      </c>
      <c r="P31" s="2094">
        <f>'Э13-23-33'!R22</f>
        <v>4</v>
      </c>
      <c r="Q31" s="2094">
        <f>'Э13-23-33'!S22</f>
        <v>2</v>
      </c>
      <c r="R31" s="2094">
        <f>'Э13-23-33'!T22</f>
        <v>2</v>
      </c>
      <c r="S31" s="2094">
        <f>'Э13-23-33'!U22</f>
        <v>4</v>
      </c>
      <c r="T31" s="2093">
        <f>'Э13-23-33'!V22</f>
        <v>0</v>
      </c>
      <c r="U31" s="2093">
        <f>'Э13-23-33'!W22</f>
        <v>0</v>
      </c>
      <c r="V31" s="2094">
        <f>'Э13-23-33'!X22</f>
        <v>2</v>
      </c>
      <c r="W31" s="2094">
        <f>'Э13-23-33'!Y22</f>
        <v>2</v>
      </c>
      <c r="X31" s="2094">
        <f>'Э13-23-33'!Z22</f>
        <v>2</v>
      </c>
      <c r="Y31" s="2094">
        <f>'Э13-23-33'!AA22</f>
        <v>2</v>
      </c>
      <c r="Z31" s="2094">
        <f>'Э13-23-33'!AB22</f>
        <v>2</v>
      </c>
      <c r="AA31" s="2094">
        <f>'Э13-23-33'!AC22</f>
        <v>2</v>
      </c>
      <c r="AB31" s="2094">
        <f>'Э13-23-33'!AD22</f>
        <v>2</v>
      </c>
      <c r="AC31" s="2094">
        <f>'Э13-23-33'!AE22</f>
        <v>2</v>
      </c>
      <c r="AD31" s="2094">
        <f>'Э13-23-33'!AF22</f>
        <v>2</v>
      </c>
      <c r="AE31" s="2094">
        <f>'Э13-23-33'!AG22</f>
        <v>2</v>
      </c>
      <c r="AF31" s="2094">
        <f>'Э13-23-33'!AH22</f>
        <v>2</v>
      </c>
      <c r="AG31" s="2094">
        <f>'Э13-23-33'!AI22</f>
        <v>2</v>
      </c>
      <c r="AH31" s="2094">
        <f>'Э13-23-33'!AJ22</f>
        <v>2</v>
      </c>
      <c r="AI31" s="2094">
        <f>'Э13-23-33'!AK22</f>
        <v>2</v>
      </c>
      <c r="AJ31" s="2094">
        <f>'Э13-23-33'!AL22</f>
        <v>0</v>
      </c>
      <c r="AK31" s="2094">
        <f>'Э13-23-33'!AM22</f>
        <v>2</v>
      </c>
      <c r="AL31" s="2094">
        <f>'Э13-23-33'!AN22</f>
        <v>2</v>
      </c>
      <c r="AM31" s="2094">
        <f>'Э13-23-33'!AO22</f>
        <v>2</v>
      </c>
      <c r="AN31" s="2094">
        <f>'Э13-23-33'!AP22</f>
        <v>2</v>
      </c>
      <c r="AO31" s="2094">
        <f>'Э13-23-33'!AQ22</f>
        <v>4</v>
      </c>
      <c r="AP31" s="2094">
        <f>'Э13-23-33'!AR22</f>
        <v>2</v>
      </c>
      <c r="AQ31" s="2094">
        <f>'Э13-23-33'!AS22</f>
        <v>2</v>
      </c>
      <c r="AR31" s="2094">
        <f>'Э13-23-33'!AT22</f>
        <v>0</v>
      </c>
      <c r="AS31" s="2094">
        <f>'Э13-23-33'!AU22</f>
        <v>0</v>
      </c>
      <c r="AT31" s="2094">
        <f>'Э13-23-33'!AV22</f>
        <v>0</v>
      </c>
      <c r="AU31" s="2076">
        <f>SUM(C31:T31)</f>
        <v>42</v>
      </c>
      <c r="AV31" s="2076">
        <f>SUM(U31:AT31)</f>
        <v>44</v>
      </c>
      <c r="AW31" s="2076">
        <f>AU31+AV31</f>
        <v>86</v>
      </c>
      <c r="AX31" s="160"/>
    </row>
    <row r="32" spans="1:50" ht="31.5" x14ac:dyDescent="0.25">
      <c r="A32" s="2098" t="s">
        <v>395</v>
      </c>
      <c r="B32" s="2060" t="s">
        <v>71</v>
      </c>
      <c r="C32" s="2094">
        <f>'Э13-23-33'!E22</f>
        <v>2</v>
      </c>
      <c r="D32" s="2094">
        <f>'Э13-23-33'!F22</f>
        <v>2</v>
      </c>
      <c r="E32" s="2094">
        <f>'Э13-23-33'!G22</f>
        <v>2</v>
      </c>
      <c r="F32" s="2094">
        <f>'Э13-23-33'!H22</f>
        <v>2</v>
      </c>
      <c r="G32" s="2094">
        <f>'Э13-23-33'!I22</f>
        <v>2</v>
      </c>
      <c r="H32" s="2094">
        <f>'Э13-23-33'!J22</f>
        <v>2</v>
      </c>
      <c r="I32" s="2094">
        <f>'Э13-23-33'!K22</f>
        <v>4</v>
      </c>
      <c r="J32" s="2094">
        <f>'Э13-23-33'!L22</f>
        <v>2</v>
      </c>
      <c r="K32" s="2094">
        <f>'Э13-23-33'!M22</f>
        <v>2</v>
      </c>
      <c r="L32" s="2094">
        <f>'Э13-23-33'!N22</f>
        <v>2</v>
      </c>
      <c r="M32" s="2094">
        <f>'Э13-23-33'!O22</f>
        <v>2</v>
      </c>
      <c r="N32" s="2094">
        <f>'Э13-23-33'!P22</f>
        <v>4</v>
      </c>
      <c r="O32" s="2094">
        <f>'Э13-23-33'!Q22</f>
        <v>2</v>
      </c>
      <c r="P32" s="2094">
        <f>'Э13-23-33'!R22</f>
        <v>4</v>
      </c>
      <c r="Q32" s="2094">
        <f>'Э13-23-33'!S22</f>
        <v>2</v>
      </c>
      <c r="R32" s="2094">
        <f>'Э13-23-33'!T22</f>
        <v>2</v>
      </c>
      <c r="S32" s="2094">
        <f>'Э13-23-33'!U22</f>
        <v>4</v>
      </c>
      <c r="T32" s="2093">
        <f>'Э13-23-33'!V22</f>
        <v>0</v>
      </c>
      <c r="U32" s="2093">
        <f>'Э13-23-33'!W22</f>
        <v>0</v>
      </c>
      <c r="V32" s="2094">
        <f>'Э13-23-33'!X22</f>
        <v>2</v>
      </c>
      <c r="W32" s="2094">
        <f>'Э13-23-33'!Y22</f>
        <v>2</v>
      </c>
      <c r="X32" s="2094">
        <f>'Э13-23-33'!Z22</f>
        <v>2</v>
      </c>
      <c r="Y32" s="2094">
        <f>'Э13-23-33'!AA22</f>
        <v>2</v>
      </c>
      <c r="Z32" s="2094">
        <f>'Э13-23-33'!AB22</f>
        <v>2</v>
      </c>
      <c r="AA32" s="2094">
        <f>'Э13-23-33'!AC22</f>
        <v>2</v>
      </c>
      <c r="AB32" s="2094">
        <f>'Э13-23-33'!AD22</f>
        <v>2</v>
      </c>
      <c r="AC32" s="2094">
        <f>'Э13-23-33'!AE22</f>
        <v>2</v>
      </c>
      <c r="AD32" s="2094">
        <f>'Э13-23-33'!AF22</f>
        <v>2</v>
      </c>
      <c r="AE32" s="2094">
        <f>'Э13-23-33'!AG22</f>
        <v>2</v>
      </c>
      <c r="AF32" s="2094">
        <f>'Э13-23-33'!AH22</f>
        <v>2</v>
      </c>
      <c r="AG32" s="2094">
        <f>'Э13-23-33'!AI22</f>
        <v>2</v>
      </c>
      <c r="AH32" s="2094">
        <f>'Э13-23-33'!AJ22</f>
        <v>2</v>
      </c>
      <c r="AI32" s="2094">
        <f>'Э13-23-33'!AK22</f>
        <v>2</v>
      </c>
      <c r="AJ32" s="2094">
        <f>'Э13-23-33'!AL22</f>
        <v>0</v>
      </c>
      <c r="AK32" s="2094">
        <f>'Э13-23-33'!AM22</f>
        <v>2</v>
      </c>
      <c r="AL32" s="2094">
        <f>'Э13-23-33'!AN22</f>
        <v>2</v>
      </c>
      <c r="AM32" s="2094">
        <f>'Э13-23-33'!AO22</f>
        <v>2</v>
      </c>
      <c r="AN32" s="2094">
        <f>'Э13-23-33'!AP22</f>
        <v>2</v>
      </c>
      <c r="AO32" s="2094">
        <f>'Э13-23-33'!AQ22</f>
        <v>4</v>
      </c>
      <c r="AP32" s="2094">
        <f>'Э13-23-33'!AR22</f>
        <v>2</v>
      </c>
      <c r="AQ32" s="2094">
        <f>'Э13-23-33'!AS22</f>
        <v>2</v>
      </c>
      <c r="AR32" s="2094">
        <f>'Э13-23-33'!AT22</f>
        <v>0</v>
      </c>
      <c r="AS32" s="2094">
        <f>'Э13-23-33'!AU22</f>
        <v>0</v>
      </c>
      <c r="AT32" s="2094">
        <f>'Э13-23-33'!AV22</f>
        <v>0</v>
      </c>
      <c r="AU32" s="2076">
        <f>SUM(C32:T32)</f>
        <v>42</v>
      </c>
      <c r="AV32" s="2076">
        <f>SUM(U32:AT32)</f>
        <v>44</v>
      </c>
      <c r="AW32" s="2076">
        <f>AU32+AV32</f>
        <v>86</v>
      </c>
      <c r="AX32" s="160"/>
    </row>
    <row r="33" spans="1:50" ht="20.25" x14ac:dyDescent="0.25">
      <c r="A33" s="2095"/>
      <c r="B33" s="2066"/>
      <c r="C33" s="2096">
        <f t="shared" ref="C33:AW33" si="9">SUM(C31:C32)</f>
        <v>4</v>
      </c>
      <c r="D33" s="2096">
        <f t="shared" si="9"/>
        <v>4</v>
      </c>
      <c r="E33" s="2096">
        <f t="shared" si="9"/>
        <v>4</v>
      </c>
      <c r="F33" s="2096">
        <f t="shared" si="9"/>
        <v>4</v>
      </c>
      <c r="G33" s="2096">
        <f t="shared" si="9"/>
        <v>4</v>
      </c>
      <c r="H33" s="2096">
        <f t="shared" si="9"/>
        <v>4</v>
      </c>
      <c r="I33" s="2096">
        <f t="shared" si="9"/>
        <v>8</v>
      </c>
      <c r="J33" s="2096">
        <f t="shared" si="9"/>
        <v>4</v>
      </c>
      <c r="K33" s="2096">
        <f t="shared" si="9"/>
        <v>4</v>
      </c>
      <c r="L33" s="2096">
        <f t="shared" si="9"/>
        <v>4</v>
      </c>
      <c r="M33" s="2096">
        <f t="shared" si="9"/>
        <v>4</v>
      </c>
      <c r="N33" s="2096">
        <f t="shared" si="9"/>
        <v>8</v>
      </c>
      <c r="O33" s="2096">
        <f t="shared" si="9"/>
        <v>4</v>
      </c>
      <c r="P33" s="2096">
        <f t="shared" si="9"/>
        <v>8</v>
      </c>
      <c r="Q33" s="2096">
        <f t="shared" si="9"/>
        <v>4</v>
      </c>
      <c r="R33" s="2096">
        <f t="shared" si="9"/>
        <v>4</v>
      </c>
      <c r="S33" s="2096">
        <f t="shared" si="9"/>
        <v>8</v>
      </c>
      <c r="T33" s="2097">
        <f t="shared" si="9"/>
        <v>0</v>
      </c>
      <c r="U33" s="2097">
        <f t="shared" si="9"/>
        <v>0</v>
      </c>
      <c r="V33" s="973">
        <f t="shared" si="9"/>
        <v>4</v>
      </c>
      <c r="W33" s="2096">
        <f t="shared" si="9"/>
        <v>4</v>
      </c>
      <c r="X33" s="2096">
        <f t="shared" si="9"/>
        <v>4</v>
      </c>
      <c r="Y33" s="2096">
        <f t="shared" si="9"/>
        <v>4</v>
      </c>
      <c r="Z33" s="2096">
        <f t="shared" si="9"/>
        <v>4</v>
      </c>
      <c r="AA33" s="2096">
        <f t="shared" si="9"/>
        <v>4</v>
      </c>
      <c r="AB33" s="2096">
        <f t="shared" si="9"/>
        <v>4</v>
      </c>
      <c r="AC33" s="2096">
        <f t="shared" si="9"/>
        <v>4</v>
      </c>
      <c r="AD33" s="2096">
        <f t="shared" si="9"/>
        <v>4</v>
      </c>
      <c r="AE33" s="2096">
        <f t="shared" si="9"/>
        <v>4</v>
      </c>
      <c r="AF33" s="2096">
        <f t="shared" si="9"/>
        <v>4</v>
      </c>
      <c r="AG33" s="2096">
        <f t="shared" si="9"/>
        <v>4</v>
      </c>
      <c r="AH33" s="2096">
        <f t="shared" si="9"/>
        <v>4</v>
      </c>
      <c r="AI33" s="2096">
        <f t="shared" si="9"/>
        <v>4</v>
      </c>
      <c r="AJ33" s="2096">
        <f t="shared" si="9"/>
        <v>0</v>
      </c>
      <c r="AK33" s="2096">
        <f t="shared" si="9"/>
        <v>4</v>
      </c>
      <c r="AL33" s="2096">
        <f t="shared" si="9"/>
        <v>4</v>
      </c>
      <c r="AM33" s="2096">
        <f t="shared" si="9"/>
        <v>4</v>
      </c>
      <c r="AN33" s="2096">
        <f t="shared" si="9"/>
        <v>4</v>
      </c>
      <c r="AO33" s="2096">
        <f t="shared" si="9"/>
        <v>8</v>
      </c>
      <c r="AP33" s="2096">
        <f t="shared" si="9"/>
        <v>4</v>
      </c>
      <c r="AQ33" s="2096">
        <f t="shared" si="9"/>
        <v>4</v>
      </c>
      <c r="AR33" s="2096">
        <f t="shared" si="9"/>
        <v>0</v>
      </c>
      <c r="AS33" s="2096">
        <f t="shared" si="9"/>
        <v>0</v>
      </c>
      <c r="AT33" s="2096">
        <f t="shared" si="9"/>
        <v>0</v>
      </c>
      <c r="AU33" s="2070">
        <f t="shared" si="9"/>
        <v>84</v>
      </c>
      <c r="AV33" s="2070">
        <f t="shared" si="9"/>
        <v>88</v>
      </c>
      <c r="AW33" s="2070">
        <f t="shared" si="9"/>
        <v>172</v>
      </c>
      <c r="AX33" s="160"/>
    </row>
    <row r="34" spans="1:50" ht="20.25" x14ac:dyDescent="0.25">
      <c r="A34" s="2080" t="s">
        <v>396</v>
      </c>
      <c r="B34" s="2060" t="s">
        <v>71</v>
      </c>
      <c r="C34" s="2092" t="e">
        <f>'М11-21-31'!E22+#REF!</f>
        <v>#REF!</v>
      </c>
      <c r="D34" s="2092" t="e">
        <f>'М11-21-31'!F22+#REF!</f>
        <v>#REF!</v>
      </c>
      <c r="E34" s="2092" t="e">
        <f>'М11-21-31'!G22+#REF!</f>
        <v>#REF!</v>
      </c>
      <c r="F34" s="2092" t="e">
        <f>'М11-21-31'!H22+#REF!</f>
        <v>#REF!</v>
      </c>
      <c r="G34" s="2092" t="e">
        <f>'М11-21-31'!I22+#REF!</f>
        <v>#REF!</v>
      </c>
      <c r="H34" s="2092" t="e">
        <f>'М11-21-31'!J22+#REF!</f>
        <v>#REF!</v>
      </c>
      <c r="I34" s="2092" t="e">
        <f>'М11-21-31'!K22+#REF!</f>
        <v>#REF!</v>
      </c>
      <c r="J34" s="2092" t="e">
        <f>'М11-21-31'!L22+#REF!</f>
        <v>#REF!</v>
      </c>
      <c r="K34" s="2092" t="e">
        <f>'М11-21-31'!M22+#REF!</f>
        <v>#REF!</v>
      </c>
      <c r="L34" s="2092" t="e">
        <f>'М11-21-31'!N22+#REF!</f>
        <v>#REF!</v>
      </c>
      <c r="M34" s="2092" t="e">
        <f>'М11-21-31'!O22+#REF!</f>
        <v>#REF!</v>
      </c>
      <c r="N34" s="2092" t="e">
        <f>'М11-21-31'!P22+#REF!</f>
        <v>#REF!</v>
      </c>
      <c r="O34" s="2092" t="e">
        <f>'М11-21-31'!Q22+#REF!</f>
        <v>#REF!</v>
      </c>
      <c r="P34" s="2092" t="e">
        <f>'М11-21-31'!R22+#REF!</f>
        <v>#REF!</v>
      </c>
      <c r="Q34" s="2092" t="e">
        <f>'М11-21-31'!S22+#REF!</f>
        <v>#REF!</v>
      </c>
      <c r="R34" s="2092" t="e">
        <f>'М11-21-31'!T22+#REF!</f>
        <v>#REF!</v>
      </c>
      <c r="S34" s="2092" t="e">
        <f>'М11-21-31'!U22+#REF!</f>
        <v>#REF!</v>
      </c>
      <c r="T34" s="2093" t="e">
        <f>'М11-21-31'!V22+#REF!</f>
        <v>#REF!</v>
      </c>
      <c r="U34" s="2093" t="e">
        <f>'М11-21-31'!W22+#REF!</f>
        <v>#REF!</v>
      </c>
      <c r="V34" s="2094" t="e">
        <f>'М11-21-31'!X22+#REF!</f>
        <v>#REF!</v>
      </c>
      <c r="W34" s="2092" t="e">
        <f>'М11-21-31'!Y22+#REF!</f>
        <v>#REF!</v>
      </c>
      <c r="X34" s="2092" t="e">
        <f>'М11-21-31'!Z22+#REF!</f>
        <v>#REF!</v>
      </c>
      <c r="Y34" s="2092" t="e">
        <f>'М11-21-31'!AA22+#REF!</f>
        <v>#REF!</v>
      </c>
      <c r="Z34" s="2092" t="e">
        <f>'М11-21-31'!AB22+#REF!</f>
        <v>#REF!</v>
      </c>
      <c r="AA34" s="2092" t="e">
        <f>'М11-21-31'!AC22+#REF!</f>
        <v>#REF!</v>
      </c>
      <c r="AB34" s="2092" t="e">
        <f>'М11-21-31'!AD22+#REF!</f>
        <v>#REF!</v>
      </c>
      <c r="AC34" s="2092" t="e">
        <f>'М11-21-31'!AE22+#REF!</f>
        <v>#REF!</v>
      </c>
      <c r="AD34" s="2092" t="e">
        <f>'М11-21-31'!AF22+#REF!</f>
        <v>#REF!</v>
      </c>
      <c r="AE34" s="2092" t="e">
        <f>'М11-21-31'!AG22+#REF!</f>
        <v>#REF!</v>
      </c>
      <c r="AF34" s="2092" t="e">
        <f>'М11-21-31'!AH22+#REF!</f>
        <v>#REF!</v>
      </c>
      <c r="AG34" s="2092" t="e">
        <f>'М11-21-31'!AI22+#REF!</f>
        <v>#REF!</v>
      </c>
      <c r="AH34" s="2092" t="e">
        <f>'М11-21-31'!AJ22+#REF!</f>
        <v>#REF!</v>
      </c>
      <c r="AI34" s="2092" t="e">
        <f>'М11-21-31'!AK22+#REF!</f>
        <v>#REF!</v>
      </c>
      <c r="AJ34" s="2092" t="e">
        <f>'М11-21-31'!AL22+#REF!</f>
        <v>#REF!</v>
      </c>
      <c r="AK34" s="2092" t="e">
        <f>'М11-21-31'!AM22+#REF!</f>
        <v>#REF!</v>
      </c>
      <c r="AL34" s="2092" t="e">
        <f>'М11-21-31'!AN22+#REF!</f>
        <v>#REF!</v>
      </c>
      <c r="AM34" s="2092" t="e">
        <f>'М11-21-31'!AO22+#REF!</f>
        <v>#REF!</v>
      </c>
      <c r="AN34" s="2092" t="e">
        <f>'М11-21-31'!AP22+#REF!</f>
        <v>#REF!</v>
      </c>
      <c r="AO34" s="2092" t="e">
        <f>'М11-21-31'!AQ22+#REF!</f>
        <v>#REF!</v>
      </c>
      <c r="AP34" s="2092" t="e">
        <f>'М11-21-31'!AR22+#REF!</f>
        <v>#REF!</v>
      </c>
      <c r="AQ34" s="2092" t="e">
        <f>'М11-21-31'!AS22+#REF!</f>
        <v>#REF!</v>
      </c>
      <c r="AR34" s="2092" t="e">
        <f>'М11-21-31'!AT22+#REF!</f>
        <v>#REF!</v>
      </c>
      <c r="AS34" s="2092" t="e">
        <f>'М11-21-31'!AU22+#REF!</f>
        <v>#REF!</v>
      </c>
      <c r="AT34" s="2092" t="e">
        <f>'М11-21-31'!AV22+#REF!</f>
        <v>#REF!</v>
      </c>
      <c r="AU34" s="227" t="e">
        <f>SUM(C34:T34)</f>
        <v>#REF!</v>
      </c>
      <c r="AV34" s="227" t="e">
        <f>SUM(U34:AT34)</f>
        <v>#REF!</v>
      </c>
      <c r="AW34" s="227" t="e">
        <f>SUM(AU34:AV34)</f>
        <v>#REF!</v>
      </c>
      <c r="AX34" s="160" t="e">
        <f>IF(AW34=136, "+", "-")</f>
        <v>#REF!</v>
      </c>
    </row>
    <row r="35" spans="1:50" ht="20.25" x14ac:dyDescent="0.25">
      <c r="A35" s="2080" t="s">
        <v>396</v>
      </c>
      <c r="B35" s="2060" t="s">
        <v>71</v>
      </c>
      <c r="C35" s="2092" t="e">
        <f>'М11-21-31'!E22+#REF!</f>
        <v>#REF!</v>
      </c>
      <c r="D35" s="2092" t="e">
        <f>'М11-21-31'!F22+#REF!</f>
        <v>#REF!</v>
      </c>
      <c r="E35" s="2092" t="e">
        <f>'М11-21-31'!G22+#REF!</f>
        <v>#REF!</v>
      </c>
      <c r="F35" s="2092" t="e">
        <f>'М11-21-31'!H22+#REF!</f>
        <v>#REF!</v>
      </c>
      <c r="G35" s="2092" t="e">
        <f>'М11-21-31'!I22+#REF!</f>
        <v>#REF!</v>
      </c>
      <c r="H35" s="2092" t="e">
        <f>'М11-21-31'!J22+#REF!</f>
        <v>#REF!</v>
      </c>
      <c r="I35" s="2092" t="e">
        <f>'М11-21-31'!K22+#REF!</f>
        <v>#REF!</v>
      </c>
      <c r="J35" s="2092" t="e">
        <f>'М11-21-31'!L22+#REF!</f>
        <v>#REF!</v>
      </c>
      <c r="K35" s="2092" t="e">
        <f>'М11-21-31'!M22+#REF!</f>
        <v>#REF!</v>
      </c>
      <c r="L35" s="2092" t="e">
        <f>'М11-21-31'!N22+#REF!</f>
        <v>#REF!</v>
      </c>
      <c r="M35" s="2092" t="e">
        <f>'М11-21-31'!O22+#REF!</f>
        <v>#REF!</v>
      </c>
      <c r="N35" s="2092" t="e">
        <f>'М11-21-31'!P22+#REF!</f>
        <v>#REF!</v>
      </c>
      <c r="O35" s="2092" t="e">
        <f>'М11-21-31'!Q22+#REF!</f>
        <v>#REF!</v>
      </c>
      <c r="P35" s="2092" t="e">
        <f>'М11-21-31'!R22+#REF!</f>
        <v>#REF!</v>
      </c>
      <c r="Q35" s="2092" t="e">
        <f>'М11-21-31'!S22+#REF!</f>
        <v>#REF!</v>
      </c>
      <c r="R35" s="2092" t="e">
        <f>'М11-21-31'!T22+#REF!</f>
        <v>#REF!</v>
      </c>
      <c r="S35" s="2092" t="e">
        <f>'М11-21-31'!U22+#REF!</f>
        <v>#REF!</v>
      </c>
      <c r="T35" s="2093" t="e">
        <f>'М11-21-31'!V22+#REF!</f>
        <v>#REF!</v>
      </c>
      <c r="U35" s="2093" t="e">
        <f>'М11-21-31'!W22+#REF!</f>
        <v>#REF!</v>
      </c>
      <c r="V35" s="2094" t="e">
        <f>'М11-21-31'!X22+#REF!</f>
        <v>#REF!</v>
      </c>
      <c r="W35" s="2092" t="e">
        <f>'М11-21-31'!Y22+#REF!</f>
        <v>#REF!</v>
      </c>
      <c r="X35" s="2092" t="e">
        <f>'М11-21-31'!Z22+#REF!</f>
        <v>#REF!</v>
      </c>
      <c r="Y35" s="2092" t="e">
        <f>'М11-21-31'!AA22+#REF!</f>
        <v>#REF!</v>
      </c>
      <c r="Z35" s="2092" t="e">
        <f>'М11-21-31'!AB22+#REF!</f>
        <v>#REF!</v>
      </c>
      <c r="AA35" s="2092" t="e">
        <f>'М11-21-31'!AC22+#REF!</f>
        <v>#REF!</v>
      </c>
      <c r="AB35" s="2092" t="e">
        <f>'М11-21-31'!AD22+#REF!</f>
        <v>#REF!</v>
      </c>
      <c r="AC35" s="2092" t="e">
        <f>'М11-21-31'!AE22+#REF!</f>
        <v>#REF!</v>
      </c>
      <c r="AD35" s="2092" t="e">
        <f>'М11-21-31'!AF22+#REF!</f>
        <v>#REF!</v>
      </c>
      <c r="AE35" s="2092" t="e">
        <f>'М11-21-31'!AG22+#REF!</f>
        <v>#REF!</v>
      </c>
      <c r="AF35" s="2092" t="e">
        <f>'М11-21-31'!AH22+#REF!</f>
        <v>#REF!</v>
      </c>
      <c r="AG35" s="2092" t="e">
        <f>'М11-21-31'!AI22+#REF!</f>
        <v>#REF!</v>
      </c>
      <c r="AH35" s="2092" t="e">
        <f>'М11-21-31'!AJ22+#REF!</f>
        <v>#REF!</v>
      </c>
      <c r="AI35" s="2092" t="e">
        <f>'М11-21-31'!AK22+#REF!</f>
        <v>#REF!</v>
      </c>
      <c r="AJ35" s="2092" t="e">
        <f>'М11-21-31'!AL22+#REF!</f>
        <v>#REF!</v>
      </c>
      <c r="AK35" s="2092" t="e">
        <f>'М11-21-31'!AM22+#REF!</f>
        <v>#REF!</v>
      </c>
      <c r="AL35" s="2092" t="e">
        <f>'М11-21-31'!AN22+#REF!</f>
        <v>#REF!</v>
      </c>
      <c r="AM35" s="2092" t="e">
        <f>'М11-21-31'!AO22+#REF!</f>
        <v>#REF!</v>
      </c>
      <c r="AN35" s="2092" t="e">
        <f>'М11-21-31'!AP22+#REF!</f>
        <v>#REF!</v>
      </c>
      <c r="AO35" s="2092" t="e">
        <f>'М11-21-31'!AQ22+#REF!</f>
        <v>#REF!</v>
      </c>
      <c r="AP35" s="2092" t="e">
        <f>'М11-21-31'!AR22+#REF!</f>
        <v>#REF!</v>
      </c>
      <c r="AQ35" s="2092" t="e">
        <f>'М11-21-31'!AS22+#REF!</f>
        <v>#REF!</v>
      </c>
      <c r="AR35" s="2092" t="e">
        <f>'М11-21-31'!AT22+#REF!</f>
        <v>#REF!</v>
      </c>
      <c r="AS35" s="2092" t="e">
        <f>'М11-21-31'!AU22+#REF!</f>
        <v>#REF!</v>
      </c>
      <c r="AT35" s="2092" t="e">
        <f>'М11-21-31'!AV22+#REF!</f>
        <v>#REF!</v>
      </c>
      <c r="AU35" s="227" t="e">
        <f>SUM(C35:T35)</f>
        <v>#REF!</v>
      </c>
      <c r="AV35" s="227" t="e">
        <f>SUM(U35:AT35)</f>
        <v>#REF!</v>
      </c>
      <c r="AW35" s="227" t="e">
        <f>SUM(AU35:AV35)</f>
        <v>#REF!</v>
      </c>
      <c r="AX35" s="160" t="e">
        <f>IF(AW35=136, "+", "-")</f>
        <v>#REF!</v>
      </c>
    </row>
    <row r="36" spans="1:50" ht="63" x14ac:dyDescent="0.25">
      <c r="A36" s="2080" t="s">
        <v>396</v>
      </c>
      <c r="B36" s="2060" t="s">
        <v>397</v>
      </c>
      <c r="C36" s="2061">
        <f>'М11-21-31'!E89</f>
        <v>0</v>
      </c>
      <c r="D36" s="2061">
        <f>'М11-21-31'!F89</f>
        <v>0</v>
      </c>
      <c r="E36" s="2061">
        <f>'М11-21-31'!G89</f>
        <v>0</v>
      </c>
      <c r="F36" s="2061">
        <f>'М11-21-31'!H89</f>
        <v>0</v>
      </c>
      <c r="G36" s="2061">
        <f>'М11-21-31'!I89</f>
        <v>0</v>
      </c>
      <c r="H36" s="2061">
        <f>'М11-21-31'!J89</f>
        <v>0</v>
      </c>
      <c r="I36" s="2061">
        <f>'М11-21-31'!K89</f>
        <v>0</v>
      </c>
      <c r="J36" s="2061">
        <f>'М11-21-31'!L89</f>
        <v>0</v>
      </c>
      <c r="K36" s="2061">
        <f>'М11-21-31'!M89</f>
        <v>0</v>
      </c>
      <c r="L36" s="2061">
        <f>'М11-21-31'!N89</f>
        <v>0</v>
      </c>
      <c r="M36" s="2061">
        <f>'М11-21-31'!O89</f>
        <v>0</v>
      </c>
      <c r="N36" s="2061">
        <f>'М11-21-31'!P89</f>
        <v>0</v>
      </c>
      <c r="O36" s="2061">
        <f>'М11-21-31'!Q89</f>
        <v>0</v>
      </c>
      <c r="P36" s="2061">
        <f>'М11-21-31'!R89</f>
        <v>0</v>
      </c>
      <c r="Q36" s="2061">
        <f>'М11-21-31'!S89</f>
        <v>0</v>
      </c>
      <c r="R36" s="2061">
        <f>'М11-21-31'!T89</f>
        <v>0</v>
      </c>
      <c r="S36" s="2061">
        <f>'М11-21-31'!U89</f>
        <v>0</v>
      </c>
      <c r="T36" s="2062">
        <f>'М11-21-31'!V89</f>
        <v>0</v>
      </c>
      <c r="U36" s="2062">
        <f>'М11-21-31'!W89</f>
        <v>0</v>
      </c>
      <c r="V36" s="2063">
        <f>'М11-21-31'!X89</f>
        <v>2</v>
      </c>
      <c r="W36" s="2061">
        <f>'М11-21-31'!Y89</f>
        <v>2</v>
      </c>
      <c r="X36" s="2061">
        <f>'М11-21-31'!Z89</f>
        <v>2</v>
      </c>
      <c r="Y36" s="2061">
        <f>'М11-21-31'!AA89</f>
        <v>0</v>
      </c>
      <c r="Z36" s="2061">
        <f>'М11-21-31'!AB89</f>
        <v>0</v>
      </c>
      <c r="AA36" s="2061">
        <f>'М11-21-31'!AC89</f>
        <v>0</v>
      </c>
      <c r="AB36" s="2061">
        <f>'М11-21-31'!AD89</f>
        <v>0</v>
      </c>
      <c r="AC36" s="2061">
        <f>'М11-21-31'!AE89</f>
        <v>2</v>
      </c>
      <c r="AD36" s="2061">
        <f>'М11-21-31'!AF89</f>
        <v>2</v>
      </c>
      <c r="AE36" s="2061">
        <f>'М11-21-31'!AG89</f>
        <v>0</v>
      </c>
      <c r="AF36" s="2061">
        <f>'М11-21-31'!AH89</f>
        <v>2</v>
      </c>
      <c r="AG36" s="2061">
        <f>'М11-21-31'!AI89</f>
        <v>2</v>
      </c>
      <c r="AH36" s="2061">
        <f>'М11-21-31'!AJ89</f>
        <v>0</v>
      </c>
      <c r="AI36" s="2061">
        <f>'М11-21-31'!AK89</f>
        <v>2</v>
      </c>
      <c r="AJ36" s="2061">
        <f>'М11-21-31'!AL89</f>
        <v>2</v>
      </c>
      <c r="AK36" s="2061">
        <f>'М11-21-31'!AM89</f>
        <v>0</v>
      </c>
      <c r="AL36" s="2061">
        <f>'М11-21-31'!AN89</f>
        <v>2</v>
      </c>
      <c r="AM36" s="2061">
        <f>'М11-21-31'!AO89</f>
        <v>2</v>
      </c>
      <c r="AN36" s="2061">
        <f>'М11-21-31'!AP89</f>
        <v>0</v>
      </c>
      <c r="AO36" s="2061">
        <f>'М11-21-31'!AQ89</f>
        <v>2</v>
      </c>
      <c r="AP36" s="2061">
        <f>'М11-21-31'!AR89</f>
        <v>2</v>
      </c>
      <c r="AQ36" s="2061">
        <f>'М11-21-31'!AS89</f>
        <v>2</v>
      </c>
      <c r="AR36" s="2061">
        <f>'М11-21-31'!AT89</f>
        <v>0</v>
      </c>
      <c r="AS36" s="2061">
        <f>'М11-21-31'!AU89</f>
        <v>0</v>
      </c>
      <c r="AT36" s="2061">
        <f>'М11-21-31'!AV89</f>
        <v>0</v>
      </c>
      <c r="AU36" s="605">
        <f>SUM(C36:T36)</f>
        <v>0</v>
      </c>
      <c r="AV36" s="227">
        <f>SUM(U36:AT36)</f>
        <v>28</v>
      </c>
      <c r="AW36" s="227">
        <f>AU36+AV36</f>
        <v>28</v>
      </c>
      <c r="AX36" s="160" t="str">
        <f>IF(AW36=66, "+", "-")</f>
        <v>-</v>
      </c>
    </row>
    <row r="37" spans="1:50" ht="63" x14ac:dyDescent="0.25">
      <c r="A37" s="2080" t="s">
        <v>396</v>
      </c>
      <c r="B37" s="2060" t="s">
        <v>397</v>
      </c>
      <c r="C37" s="2061">
        <f>'М11-21-31'!E89</f>
        <v>0</v>
      </c>
      <c r="D37" s="2061">
        <f>'М11-21-31'!F89</f>
        <v>0</v>
      </c>
      <c r="E37" s="2061">
        <f>'М11-21-31'!G89</f>
        <v>0</v>
      </c>
      <c r="F37" s="2061">
        <f>'М11-21-31'!H89</f>
        <v>0</v>
      </c>
      <c r="G37" s="2061">
        <f>'М11-21-31'!I89</f>
        <v>0</v>
      </c>
      <c r="H37" s="2061">
        <f>'М11-21-31'!J89</f>
        <v>0</v>
      </c>
      <c r="I37" s="2061">
        <f>'М11-21-31'!K89</f>
        <v>0</v>
      </c>
      <c r="J37" s="2061">
        <f>'М11-21-31'!L89</f>
        <v>0</v>
      </c>
      <c r="K37" s="2061">
        <f>'М11-21-31'!M89</f>
        <v>0</v>
      </c>
      <c r="L37" s="2061">
        <f>'М11-21-31'!N89</f>
        <v>0</v>
      </c>
      <c r="M37" s="2061">
        <f>'М11-21-31'!O89</f>
        <v>0</v>
      </c>
      <c r="N37" s="2061">
        <f>'М11-21-31'!P89</f>
        <v>0</v>
      </c>
      <c r="O37" s="2061">
        <f>'М11-21-31'!Q89</f>
        <v>0</v>
      </c>
      <c r="P37" s="2061">
        <f>'М11-21-31'!R89</f>
        <v>0</v>
      </c>
      <c r="Q37" s="2061">
        <f>'М11-21-31'!S89</f>
        <v>0</v>
      </c>
      <c r="R37" s="2061">
        <f>'М11-21-31'!T89</f>
        <v>0</v>
      </c>
      <c r="S37" s="2061">
        <f>'М11-21-31'!U89</f>
        <v>0</v>
      </c>
      <c r="T37" s="2062">
        <f>'М11-21-31'!V89</f>
        <v>0</v>
      </c>
      <c r="U37" s="2062">
        <f>'М11-21-31'!W89</f>
        <v>0</v>
      </c>
      <c r="V37" s="2063">
        <f>'М11-21-31'!X89</f>
        <v>2</v>
      </c>
      <c r="W37" s="2061">
        <f>'М11-21-31'!Y89</f>
        <v>2</v>
      </c>
      <c r="X37" s="2061">
        <f>'М11-21-31'!Z89</f>
        <v>2</v>
      </c>
      <c r="Y37" s="2061">
        <f>'М11-21-31'!AA89</f>
        <v>0</v>
      </c>
      <c r="Z37" s="2061">
        <f>'М11-21-31'!AB89</f>
        <v>0</v>
      </c>
      <c r="AA37" s="2061">
        <f>'М11-21-31'!AC89</f>
        <v>0</v>
      </c>
      <c r="AB37" s="2061">
        <f>'М11-21-31'!AD89</f>
        <v>0</v>
      </c>
      <c r="AC37" s="2061">
        <f>'М11-21-31'!AE89</f>
        <v>2</v>
      </c>
      <c r="AD37" s="2061">
        <f>'М11-21-31'!AF89</f>
        <v>2</v>
      </c>
      <c r="AE37" s="2061">
        <f>'М11-21-31'!AG89</f>
        <v>0</v>
      </c>
      <c r="AF37" s="2061">
        <f>'М11-21-31'!AH89</f>
        <v>2</v>
      </c>
      <c r="AG37" s="2061">
        <f>'М11-21-31'!AI89</f>
        <v>2</v>
      </c>
      <c r="AH37" s="2061">
        <f>'М11-21-31'!AJ89</f>
        <v>0</v>
      </c>
      <c r="AI37" s="2061">
        <f>'М11-21-31'!AK89</f>
        <v>2</v>
      </c>
      <c r="AJ37" s="2061">
        <f>'М11-21-31'!AL89</f>
        <v>2</v>
      </c>
      <c r="AK37" s="2061">
        <f>'М11-21-31'!AM89</f>
        <v>0</v>
      </c>
      <c r="AL37" s="2061">
        <f>'М11-21-31'!AN89</f>
        <v>2</v>
      </c>
      <c r="AM37" s="2061">
        <f>'М11-21-31'!AO89</f>
        <v>2</v>
      </c>
      <c r="AN37" s="2061">
        <f>'М11-21-31'!AP89</f>
        <v>0</v>
      </c>
      <c r="AO37" s="2061">
        <f>'М11-21-31'!AQ89</f>
        <v>2</v>
      </c>
      <c r="AP37" s="2061">
        <f>'М11-21-31'!AR89</f>
        <v>2</v>
      </c>
      <c r="AQ37" s="2061">
        <f>'М11-21-31'!AS89</f>
        <v>2</v>
      </c>
      <c r="AR37" s="2061">
        <f>'М11-21-31'!AT89</f>
        <v>0</v>
      </c>
      <c r="AS37" s="2061">
        <f>'М11-21-31'!AU89</f>
        <v>0</v>
      </c>
      <c r="AT37" s="2061">
        <f>'М11-21-31'!AV89</f>
        <v>0</v>
      </c>
      <c r="AU37" s="605">
        <f>SUM(C37:T37)</f>
        <v>0</v>
      </c>
      <c r="AV37" s="227">
        <f>SUM(U37:AT37)</f>
        <v>28</v>
      </c>
      <c r="AW37" s="227">
        <f>AU37+AV37</f>
        <v>28</v>
      </c>
      <c r="AX37" s="160" t="str">
        <f>IF(AW37=66, "+", "-")</f>
        <v>-</v>
      </c>
    </row>
    <row r="38" spans="1:50" ht="20.25" x14ac:dyDescent="0.25">
      <c r="A38" s="2066"/>
      <c r="B38" s="2066"/>
      <c r="C38" s="2067" t="e">
        <f t="shared" ref="C38:AW38" si="10">SUM(C34:C37)</f>
        <v>#REF!</v>
      </c>
      <c r="D38" s="2067" t="e">
        <f t="shared" si="10"/>
        <v>#REF!</v>
      </c>
      <c r="E38" s="2067" t="e">
        <f t="shared" si="10"/>
        <v>#REF!</v>
      </c>
      <c r="F38" s="2067" t="e">
        <f t="shared" si="10"/>
        <v>#REF!</v>
      </c>
      <c r="G38" s="2067" t="e">
        <f t="shared" si="10"/>
        <v>#REF!</v>
      </c>
      <c r="H38" s="2067" t="e">
        <f t="shared" si="10"/>
        <v>#REF!</v>
      </c>
      <c r="I38" s="2067" t="e">
        <f t="shared" si="10"/>
        <v>#REF!</v>
      </c>
      <c r="J38" s="2067" t="e">
        <f t="shared" si="10"/>
        <v>#REF!</v>
      </c>
      <c r="K38" s="2067" t="e">
        <f t="shared" si="10"/>
        <v>#REF!</v>
      </c>
      <c r="L38" s="2067" t="e">
        <f t="shared" si="10"/>
        <v>#REF!</v>
      </c>
      <c r="M38" s="2067" t="e">
        <f t="shared" si="10"/>
        <v>#REF!</v>
      </c>
      <c r="N38" s="2067" t="e">
        <f t="shared" si="10"/>
        <v>#REF!</v>
      </c>
      <c r="O38" s="2067" t="e">
        <f t="shared" si="10"/>
        <v>#REF!</v>
      </c>
      <c r="P38" s="2067" t="e">
        <f t="shared" si="10"/>
        <v>#REF!</v>
      </c>
      <c r="Q38" s="2067" t="e">
        <f t="shared" si="10"/>
        <v>#REF!</v>
      </c>
      <c r="R38" s="2067" t="e">
        <f t="shared" si="10"/>
        <v>#REF!</v>
      </c>
      <c r="S38" s="2067" t="e">
        <f t="shared" si="10"/>
        <v>#REF!</v>
      </c>
      <c r="T38" s="2069" t="e">
        <f t="shared" si="10"/>
        <v>#REF!</v>
      </c>
      <c r="U38" s="2069" t="e">
        <f t="shared" si="10"/>
        <v>#REF!</v>
      </c>
      <c r="V38" s="974" t="e">
        <f t="shared" si="10"/>
        <v>#REF!</v>
      </c>
      <c r="W38" s="2067" t="e">
        <f t="shared" si="10"/>
        <v>#REF!</v>
      </c>
      <c r="X38" s="2067" t="e">
        <f t="shared" si="10"/>
        <v>#REF!</v>
      </c>
      <c r="Y38" s="2067" t="e">
        <f t="shared" si="10"/>
        <v>#REF!</v>
      </c>
      <c r="Z38" s="2067" t="e">
        <f t="shared" si="10"/>
        <v>#REF!</v>
      </c>
      <c r="AA38" s="2067" t="e">
        <f t="shared" si="10"/>
        <v>#REF!</v>
      </c>
      <c r="AB38" s="2067" t="e">
        <f t="shared" si="10"/>
        <v>#REF!</v>
      </c>
      <c r="AC38" s="2067" t="e">
        <f t="shared" si="10"/>
        <v>#REF!</v>
      </c>
      <c r="AD38" s="2067" t="e">
        <f t="shared" si="10"/>
        <v>#REF!</v>
      </c>
      <c r="AE38" s="2067" t="e">
        <f t="shared" si="10"/>
        <v>#REF!</v>
      </c>
      <c r="AF38" s="2067" t="e">
        <f t="shared" si="10"/>
        <v>#REF!</v>
      </c>
      <c r="AG38" s="2067" t="e">
        <f t="shared" si="10"/>
        <v>#REF!</v>
      </c>
      <c r="AH38" s="2067" t="e">
        <f t="shared" si="10"/>
        <v>#REF!</v>
      </c>
      <c r="AI38" s="2067" t="e">
        <f t="shared" si="10"/>
        <v>#REF!</v>
      </c>
      <c r="AJ38" s="2067" t="e">
        <f t="shared" si="10"/>
        <v>#REF!</v>
      </c>
      <c r="AK38" s="2067" t="e">
        <f t="shared" si="10"/>
        <v>#REF!</v>
      </c>
      <c r="AL38" s="2067" t="e">
        <f t="shared" si="10"/>
        <v>#REF!</v>
      </c>
      <c r="AM38" s="2067" t="e">
        <f t="shared" si="10"/>
        <v>#REF!</v>
      </c>
      <c r="AN38" s="2067" t="e">
        <f t="shared" si="10"/>
        <v>#REF!</v>
      </c>
      <c r="AO38" s="2067" t="e">
        <f t="shared" si="10"/>
        <v>#REF!</v>
      </c>
      <c r="AP38" s="2067" t="e">
        <f t="shared" si="10"/>
        <v>#REF!</v>
      </c>
      <c r="AQ38" s="2067" t="e">
        <f t="shared" si="10"/>
        <v>#REF!</v>
      </c>
      <c r="AR38" s="2067" t="e">
        <f t="shared" si="10"/>
        <v>#REF!</v>
      </c>
      <c r="AS38" s="2067" t="e">
        <f t="shared" si="10"/>
        <v>#REF!</v>
      </c>
      <c r="AT38" s="2067" t="e">
        <f t="shared" si="10"/>
        <v>#REF!</v>
      </c>
      <c r="AU38" s="2070" t="e">
        <f t="shared" si="10"/>
        <v>#REF!</v>
      </c>
      <c r="AV38" s="2070" t="e">
        <f t="shared" si="10"/>
        <v>#REF!</v>
      </c>
      <c r="AW38" s="2070" t="e">
        <f t="shared" si="10"/>
        <v>#REF!</v>
      </c>
      <c r="AX38" s="160"/>
    </row>
    <row r="39" spans="1:50" ht="21.75" customHeight="1" x14ac:dyDescent="0.25">
      <c r="A39" s="2099" t="s">
        <v>398</v>
      </c>
      <c r="B39" s="2064" t="s">
        <v>399</v>
      </c>
      <c r="C39" s="2061">
        <f>'М11-21-31'!E33+'М11-21-31'!E61+'М11-21-31'!E95</f>
        <v>10</v>
      </c>
      <c r="D39" s="2061">
        <f>'М11-21-31'!F33+'М11-21-31'!F61+'М11-21-31'!F95</f>
        <v>8</v>
      </c>
      <c r="E39" s="2061">
        <f>'М11-21-31'!G33+'М11-21-31'!G61+'М11-21-31'!G95</f>
        <v>8</v>
      </c>
      <c r="F39" s="2061">
        <f>'М11-21-31'!H33+'М11-21-31'!H61+'М11-21-31'!H95</f>
        <v>6</v>
      </c>
      <c r="G39" s="2061">
        <f>'М11-21-31'!I33+'М11-21-31'!I61+'М11-21-31'!I95</f>
        <v>6</v>
      </c>
      <c r="H39" s="2061">
        <f>'М11-21-31'!J33+'М11-21-31'!J61+'М11-21-31'!J95</f>
        <v>6</v>
      </c>
      <c r="I39" s="2061">
        <f>'М11-21-31'!K33+'М11-21-31'!K61+'М11-21-31'!K95</f>
        <v>6</v>
      </c>
      <c r="J39" s="2061">
        <f>'М11-21-31'!L33+'М11-21-31'!L61+'М11-21-31'!L95</f>
        <v>6</v>
      </c>
      <c r="K39" s="2061">
        <f>'М11-21-31'!M33+'М11-21-31'!M61+'М11-21-31'!M95</f>
        <v>6</v>
      </c>
      <c r="L39" s="2061">
        <f>'М11-21-31'!N33+'М11-21-31'!N61+'М11-21-31'!N95</f>
        <v>6</v>
      </c>
      <c r="M39" s="2061">
        <f>'М11-21-31'!O33+'М11-21-31'!O61+'М11-21-31'!O95</f>
        <v>8</v>
      </c>
      <c r="N39" s="2061">
        <f>'М11-21-31'!P33+'М11-21-31'!P61+'М11-21-31'!P95</f>
        <v>6</v>
      </c>
      <c r="O39" s="2061">
        <f>'М11-21-31'!Q33+'М11-21-31'!Q61+'М11-21-31'!Q95</f>
        <v>6</v>
      </c>
      <c r="P39" s="2061">
        <f>'М11-21-31'!R33+'М11-21-31'!R61+'М11-21-31'!R95</f>
        <v>6</v>
      </c>
      <c r="Q39" s="2061">
        <f>'М11-21-31'!S33+'М11-21-31'!S61+'М11-21-31'!S95</f>
        <v>6</v>
      </c>
      <c r="R39" s="2061">
        <f>'М11-21-31'!T33+'М11-21-31'!T61+'М11-21-31'!T95</f>
        <v>6</v>
      </c>
      <c r="S39" s="2061">
        <f>'М11-21-31'!U33+'М11-21-31'!U61+'М11-21-31'!U95</f>
        <v>4</v>
      </c>
      <c r="T39" s="2062">
        <f>'М11-21-31'!V33+'М11-21-31'!V61+'М11-21-31'!V95</f>
        <v>0</v>
      </c>
      <c r="U39" s="2062">
        <f>'М11-21-31'!W33+'М11-21-31'!W61+'М11-21-31'!W95</f>
        <v>0</v>
      </c>
      <c r="V39" s="2063">
        <f>'М11-21-31'!X33+'М11-21-31'!X61+'М11-21-31'!X95</f>
        <v>8</v>
      </c>
      <c r="W39" s="2061">
        <f>'М11-21-31'!Y33+'М11-21-31'!Y61+'М11-21-31'!Y95</f>
        <v>8</v>
      </c>
      <c r="X39" s="2061">
        <f>'М11-21-31'!Z33+'М11-21-31'!Z61+'М11-21-31'!Z95</f>
        <v>8</v>
      </c>
      <c r="Y39" s="2061">
        <f>'М11-21-31'!AA33+'М11-21-31'!AA61+'М11-21-31'!AA95</f>
        <v>2</v>
      </c>
      <c r="Z39" s="2061">
        <f>'М11-21-31'!AB33+'М11-21-31'!AB61+'М11-21-31'!AB95</f>
        <v>4</v>
      </c>
      <c r="AA39" s="2061">
        <f>'М11-21-31'!AC33+'М11-21-31'!AC61+'М11-21-31'!AC95</f>
        <v>4</v>
      </c>
      <c r="AB39" s="2061">
        <f>'М11-21-31'!AD33+'М11-21-31'!AD61+'М11-21-31'!AD95</f>
        <v>2</v>
      </c>
      <c r="AC39" s="2061">
        <f>'М11-21-31'!AE33+'М11-21-31'!AE61+'М11-21-31'!AE95</f>
        <v>6</v>
      </c>
      <c r="AD39" s="2061">
        <f>'М11-21-31'!AF33+'М11-21-31'!AF61+'М11-21-31'!AF95</f>
        <v>4</v>
      </c>
      <c r="AE39" s="2061">
        <f>'М11-21-31'!AG33+'М11-21-31'!AG61+'М11-21-31'!AG95</f>
        <v>6</v>
      </c>
      <c r="AF39" s="2061">
        <f>'М11-21-31'!AH33+'М11-21-31'!AH61+'М11-21-31'!AH95</f>
        <v>4</v>
      </c>
      <c r="AG39" s="2061">
        <f>'М11-21-31'!AI33+'М11-21-31'!AI61+'М11-21-31'!AI95</f>
        <v>2</v>
      </c>
      <c r="AH39" s="2061">
        <f>'М11-21-31'!AJ33+'М11-21-31'!AJ61+'М11-21-31'!AJ95</f>
        <v>6</v>
      </c>
      <c r="AI39" s="2061">
        <f>'М11-21-31'!AK33+'М11-21-31'!AK61+'М11-21-31'!AK95</f>
        <v>10</v>
      </c>
      <c r="AJ39" s="2061">
        <f>'М11-21-31'!AL33+'М11-21-31'!AL61+'М11-21-31'!AL95</f>
        <v>6</v>
      </c>
      <c r="AK39" s="2061">
        <f>'М11-21-31'!AM33+'М11-21-31'!AM61+'М11-21-31'!AM95</f>
        <v>8</v>
      </c>
      <c r="AL39" s="2061">
        <f>'М11-21-31'!AN33+'М11-21-31'!AN61+'М11-21-31'!AN95</f>
        <v>6</v>
      </c>
      <c r="AM39" s="2061">
        <f>'М11-21-31'!AO33+'М11-21-31'!AO61+'М11-21-31'!AO95</f>
        <v>8</v>
      </c>
      <c r="AN39" s="2061">
        <f>'М11-21-31'!AP33+'М11-21-31'!AP61+'М11-21-31'!AP95</f>
        <v>4</v>
      </c>
      <c r="AO39" s="2061">
        <f>'М11-21-31'!AQ33+'М11-21-31'!AQ61+'М11-21-31'!AQ95</f>
        <v>14</v>
      </c>
      <c r="AP39" s="2061">
        <f>'М11-21-31'!AR33+'М11-21-31'!AR61+'М11-21-31'!AR95</f>
        <v>2</v>
      </c>
      <c r="AQ39" s="2061">
        <f>'М11-21-31'!AS33+'М11-21-31'!AS61+'М11-21-31'!AS95</f>
        <v>0</v>
      </c>
      <c r="AR39" s="2061">
        <f>'М11-21-31'!AT33+'М11-21-31'!AT61+'М11-21-31'!AT95</f>
        <v>2</v>
      </c>
      <c r="AS39" s="2061">
        <f>'М11-21-31'!AU33+'М11-21-31'!AU61+'М11-21-31'!AU95</f>
        <v>2</v>
      </c>
      <c r="AT39" s="2061">
        <f>'М11-21-31'!AV33+'М11-21-31'!AV61+'М11-21-31'!AV95</f>
        <v>0</v>
      </c>
      <c r="AU39" s="605">
        <f>SUM(C39:T39)</f>
        <v>110</v>
      </c>
      <c r="AV39" s="227">
        <f>SUM(U39:AT39)</f>
        <v>126</v>
      </c>
      <c r="AW39" s="227">
        <f>AU39+AV39</f>
        <v>236</v>
      </c>
      <c r="AX39" s="160" t="str">
        <f>IF(AW39=242, "+", "-")</f>
        <v>-</v>
      </c>
    </row>
    <row r="40" spans="1:50" ht="31.5" customHeight="1" x14ac:dyDescent="0.25">
      <c r="A40" s="2099" t="s">
        <v>398</v>
      </c>
      <c r="B40" s="2064" t="s">
        <v>378</v>
      </c>
      <c r="C40" s="2061">
        <f>'М11-21-31'!E62+'М11-21-31'!E96</f>
        <v>6</v>
      </c>
      <c r="D40" s="2061">
        <f>'М11-21-31'!F62+'М11-21-31'!F96</f>
        <v>6</v>
      </c>
      <c r="E40" s="2061">
        <f>'М11-21-31'!G62+'М11-21-31'!G96</f>
        <v>6</v>
      </c>
      <c r="F40" s="2061">
        <f>'М11-21-31'!H62+'М11-21-31'!H96</f>
        <v>4</v>
      </c>
      <c r="G40" s="2061">
        <f>'М11-21-31'!I62+'М11-21-31'!I96</f>
        <v>4</v>
      </c>
      <c r="H40" s="2061">
        <f>'М11-21-31'!J62+'М11-21-31'!J96</f>
        <v>6</v>
      </c>
      <c r="I40" s="2061">
        <f>'М11-21-31'!K62+'М11-21-31'!K96</f>
        <v>4</v>
      </c>
      <c r="J40" s="2061">
        <f>'М11-21-31'!L62+'М11-21-31'!L96</f>
        <v>4</v>
      </c>
      <c r="K40" s="2061">
        <f>'М11-21-31'!M62+'М11-21-31'!M96</f>
        <v>4</v>
      </c>
      <c r="L40" s="2061">
        <f>'М11-21-31'!N62+'М11-21-31'!N96</f>
        <v>6</v>
      </c>
      <c r="M40" s="2061">
        <f>'М11-21-31'!O62+'М11-21-31'!O96</f>
        <v>4</v>
      </c>
      <c r="N40" s="2061">
        <f>'М11-21-31'!P62+'М11-21-31'!P96</f>
        <v>4</v>
      </c>
      <c r="O40" s="2061">
        <f>'М11-21-31'!Q62+'М11-21-31'!Q96</f>
        <v>8</v>
      </c>
      <c r="P40" s="2061">
        <f>'М11-21-31'!R62+'М11-21-31'!R96</f>
        <v>4</v>
      </c>
      <c r="Q40" s="2061">
        <f>'М11-21-31'!S62+'М11-21-31'!S96</f>
        <v>6</v>
      </c>
      <c r="R40" s="2061">
        <f>'М11-21-31'!T62+'М11-21-31'!T96</f>
        <v>4</v>
      </c>
      <c r="S40" s="2061">
        <f>'М11-21-31'!U62+'М11-21-31'!U96</f>
        <v>6</v>
      </c>
      <c r="T40" s="2062">
        <f>'М11-21-31'!V62+'М11-21-31'!V96</f>
        <v>0</v>
      </c>
      <c r="U40" s="2062">
        <f>'М11-21-31'!W62+'М11-21-31'!W96</f>
        <v>0</v>
      </c>
      <c r="V40" s="2063">
        <f>'М11-21-31'!X62+'М11-21-31'!X96</f>
        <v>4</v>
      </c>
      <c r="W40" s="2061">
        <f>'М11-21-31'!Y62+'М11-21-31'!Y96</f>
        <v>2</v>
      </c>
      <c r="X40" s="2061">
        <f>'М11-21-31'!Z62+'М11-21-31'!Z96</f>
        <v>4</v>
      </c>
      <c r="Y40" s="2061">
        <f>'М11-21-31'!AA62+'М11-21-31'!AA96</f>
        <v>2</v>
      </c>
      <c r="Z40" s="2061">
        <f>'М11-21-31'!AB62+'М11-21-31'!AB96</f>
        <v>4</v>
      </c>
      <c r="AA40" s="2061">
        <f>'М11-21-31'!AC62+'М11-21-31'!AC96</f>
        <v>2</v>
      </c>
      <c r="AB40" s="2061">
        <f>'М11-21-31'!AD62+'М11-21-31'!AD96</f>
        <v>2</v>
      </c>
      <c r="AC40" s="2061">
        <f>'М11-21-31'!AE62+'М11-21-31'!AE96</f>
        <v>0</v>
      </c>
      <c r="AD40" s="2061">
        <f>'М11-21-31'!AF62+'М11-21-31'!AF96</f>
        <v>2</v>
      </c>
      <c r="AE40" s="2061">
        <f>'М11-21-31'!AG62+'М11-21-31'!AG96</f>
        <v>4</v>
      </c>
      <c r="AF40" s="2061">
        <f>'М11-21-31'!AH62+'М11-21-31'!AH96</f>
        <v>2</v>
      </c>
      <c r="AG40" s="2061">
        <f>'М11-21-31'!AI62+'М11-21-31'!AI96</f>
        <v>4</v>
      </c>
      <c r="AH40" s="2061">
        <f>'М11-21-31'!AJ62+'М11-21-31'!AJ96</f>
        <v>4</v>
      </c>
      <c r="AI40" s="2061">
        <f>'М11-21-31'!AK62+'М11-21-31'!AK96</f>
        <v>6</v>
      </c>
      <c r="AJ40" s="2061">
        <f>'М11-21-31'!AL62+'М11-21-31'!AL96</f>
        <v>6</v>
      </c>
      <c r="AK40" s="2061">
        <f>'М11-21-31'!AM62+'М11-21-31'!AM96</f>
        <v>6</v>
      </c>
      <c r="AL40" s="2061">
        <f>'М11-21-31'!AN62+'М11-21-31'!AN96</f>
        <v>6</v>
      </c>
      <c r="AM40" s="2061">
        <f>'М11-21-31'!AO62+'М11-21-31'!AO96</f>
        <v>6</v>
      </c>
      <c r="AN40" s="2061">
        <f>'М11-21-31'!AP62+'М11-21-31'!AP96</f>
        <v>6</v>
      </c>
      <c r="AO40" s="2061">
        <f>'М11-21-31'!AQ62+'М11-21-31'!AQ96</f>
        <v>6</v>
      </c>
      <c r="AP40" s="2061">
        <f>'М11-21-31'!AR62+'М11-21-31'!AR96</f>
        <v>12</v>
      </c>
      <c r="AQ40" s="2061">
        <f>'М11-21-31'!AS62+'М11-21-31'!AS96</f>
        <v>0</v>
      </c>
      <c r="AR40" s="2061">
        <f>'М11-21-31'!AT62+'М11-21-31'!AT96</f>
        <v>0</v>
      </c>
      <c r="AS40" s="2061">
        <f>'М11-21-31'!AU62+'М11-21-31'!AU96</f>
        <v>0</v>
      </c>
      <c r="AT40" s="2061">
        <f>'М11-21-31'!AV62+'М11-21-31'!AV96</f>
        <v>0</v>
      </c>
      <c r="AU40" s="605">
        <f>SUM(C40:T40)</f>
        <v>86</v>
      </c>
      <c r="AV40" s="227">
        <f>SUM(U40:AT40)</f>
        <v>90</v>
      </c>
      <c r="AW40" s="227">
        <f>AU40+AV40</f>
        <v>176</v>
      </c>
      <c r="AX40" s="160" t="str">
        <f>IF(AW40=204, "+", "-")</f>
        <v>-</v>
      </c>
    </row>
    <row r="41" spans="1:50" ht="42.75" customHeight="1" x14ac:dyDescent="0.25">
      <c r="A41" s="2099" t="s">
        <v>398</v>
      </c>
      <c r="B41" s="2064" t="s">
        <v>400</v>
      </c>
      <c r="C41" s="2061">
        <f>'М11-21-31'!E100</f>
        <v>6</v>
      </c>
      <c r="D41" s="2061">
        <f>'М11-21-31'!F100</f>
        <v>8</v>
      </c>
      <c r="E41" s="2061">
        <f>'М11-21-31'!G100</f>
        <v>6</v>
      </c>
      <c r="F41" s="2061">
        <f>'М11-21-31'!H100</f>
        <v>8</v>
      </c>
      <c r="G41" s="2061">
        <f>'М11-21-31'!I100</f>
        <v>6</v>
      </c>
      <c r="H41" s="2061">
        <f>'М11-21-31'!J100</f>
        <v>8</v>
      </c>
      <c r="I41" s="2061">
        <f>'М11-21-31'!K100</f>
        <v>6</v>
      </c>
      <c r="J41" s="2061">
        <f>'М11-21-31'!L100</f>
        <v>6</v>
      </c>
      <c r="K41" s="2061">
        <f>'М11-21-31'!M100</f>
        <v>8</v>
      </c>
      <c r="L41" s="2061">
        <f>'М11-21-31'!N100</f>
        <v>6</v>
      </c>
      <c r="M41" s="2061">
        <f>'М11-21-31'!O100</f>
        <v>6</v>
      </c>
      <c r="N41" s="2061">
        <f>'М11-21-31'!P100</f>
        <v>8</v>
      </c>
      <c r="O41" s="2061">
        <f>'М11-21-31'!Q100</f>
        <v>8</v>
      </c>
      <c r="P41" s="2061">
        <f>'М11-21-31'!R100</f>
        <v>8</v>
      </c>
      <c r="Q41" s="2061">
        <f>'М11-21-31'!S100</f>
        <v>6</v>
      </c>
      <c r="R41" s="2061">
        <f>'М11-21-31'!T100</f>
        <v>6</v>
      </c>
      <c r="S41" s="2061">
        <f>'М11-21-31'!U100</f>
        <v>4</v>
      </c>
      <c r="T41" s="2062">
        <f>'М11-21-31'!V100</f>
        <v>0</v>
      </c>
      <c r="U41" s="2062">
        <f>'М11-21-31'!W100</f>
        <v>0</v>
      </c>
      <c r="V41" s="2063">
        <f>'М11-21-31'!X100</f>
        <v>2</v>
      </c>
      <c r="W41" s="2061">
        <f>'М11-21-31'!Y100</f>
        <v>6</v>
      </c>
      <c r="X41" s="2061">
        <f>'М11-21-31'!Z100</f>
        <v>6</v>
      </c>
      <c r="Y41" s="2061">
        <f>'М11-21-31'!AA100</f>
        <v>0</v>
      </c>
      <c r="Z41" s="2061">
        <f>'М11-21-31'!AB100</f>
        <v>0</v>
      </c>
      <c r="AA41" s="2061">
        <f>'М11-21-31'!AC100</f>
        <v>0</v>
      </c>
      <c r="AB41" s="2061">
        <f>'М11-21-31'!AD100</f>
        <v>0</v>
      </c>
      <c r="AC41" s="2061">
        <f>'М11-21-31'!AE100</f>
        <v>8</v>
      </c>
      <c r="AD41" s="2061">
        <f>'М11-21-31'!AF100</f>
        <v>6</v>
      </c>
      <c r="AE41" s="2061">
        <f>'М11-21-31'!AG100</f>
        <v>4</v>
      </c>
      <c r="AF41" s="2061">
        <f>'М11-21-31'!AH100</f>
        <v>6</v>
      </c>
      <c r="AG41" s="2061">
        <f>'М11-21-31'!AI100</f>
        <v>6</v>
      </c>
      <c r="AH41" s="2061">
        <f>'М11-21-31'!AJ100</f>
        <v>6</v>
      </c>
      <c r="AI41" s="2061">
        <f>'М11-21-31'!AK100</f>
        <v>6</v>
      </c>
      <c r="AJ41" s="2061">
        <f>'М11-21-31'!AL100</f>
        <v>8</v>
      </c>
      <c r="AK41" s="2061">
        <f>'М11-21-31'!AM100</f>
        <v>6</v>
      </c>
      <c r="AL41" s="2061">
        <f>'М11-21-31'!AN100</f>
        <v>6</v>
      </c>
      <c r="AM41" s="2061">
        <f>'М11-21-31'!AO100</f>
        <v>6</v>
      </c>
      <c r="AN41" s="2061">
        <f>'М11-21-31'!AP100</f>
        <v>6</v>
      </c>
      <c r="AO41" s="2061">
        <f>'М11-21-31'!AQ100</f>
        <v>6</v>
      </c>
      <c r="AP41" s="2061">
        <f>'М11-21-31'!AR100</f>
        <v>6</v>
      </c>
      <c r="AQ41" s="2061">
        <f>'М11-21-31'!AS100</f>
        <v>6</v>
      </c>
      <c r="AR41" s="2061">
        <f>'М11-21-31'!AT100</f>
        <v>0</v>
      </c>
      <c r="AS41" s="2061">
        <f>'М11-21-31'!AU100</f>
        <v>0</v>
      </c>
      <c r="AT41" s="2061">
        <f>'М11-21-31'!AV100</f>
        <v>0</v>
      </c>
      <c r="AU41" s="605">
        <f>SUM(C41:T41)</f>
        <v>114</v>
      </c>
      <c r="AV41" s="227">
        <f>SUM(U41:AT41)</f>
        <v>106</v>
      </c>
      <c r="AW41" s="227">
        <f>AU41+AV41</f>
        <v>220</v>
      </c>
      <c r="AX41" s="160" t="str">
        <f>IF(AW41=220, "+", "-")</f>
        <v>+</v>
      </c>
    </row>
    <row r="42" spans="1:50" ht="22.5" customHeight="1" x14ac:dyDescent="0.25">
      <c r="A42" s="2099" t="s">
        <v>398</v>
      </c>
      <c r="B42" s="2064" t="s">
        <v>149</v>
      </c>
      <c r="C42" s="2061">
        <f>'М11-21-31'!E72+'М11-21-31'!E102</f>
        <v>10</v>
      </c>
      <c r="D42" s="2061">
        <f>'М11-21-31'!F72+'М11-21-31'!F102</f>
        <v>14</v>
      </c>
      <c r="E42" s="2061">
        <f>'М11-21-31'!G72+'М11-21-31'!G102</f>
        <v>10</v>
      </c>
      <c r="F42" s="2061">
        <f>'М11-21-31'!H72+'М11-21-31'!H102</f>
        <v>12</v>
      </c>
      <c r="G42" s="2061">
        <f>'М11-21-31'!I72+'М11-21-31'!I102</f>
        <v>12</v>
      </c>
      <c r="H42" s="2061">
        <f>'М11-21-31'!J72+'М11-21-31'!J102</f>
        <v>12</v>
      </c>
      <c r="I42" s="2061">
        <f>'М11-21-31'!K72+'М11-21-31'!K102</f>
        <v>14</v>
      </c>
      <c r="J42" s="2061">
        <f>'М11-21-31'!L72+'М11-21-31'!L102</f>
        <v>14</v>
      </c>
      <c r="K42" s="2061">
        <f>'М11-21-31'!M72+'М11-21-31'!M102</f>
        <v>10</v>
      </c>
      <c r="L42" s="2061">
        <f>'М11-21-31'!N72+'М11-21-31'!N102</f>
        <v>14</v>
      </c>
      <c r="M42" s="2061">
        <f>'М11-21-31'!O72+'М11-21-31'!O102</f>
        <v>12</v>
      </c>
      <c r="N42" s="2061">
        <f>'М11-21-31'!P72+'М11-21-31'!P102</f>
        <v>12</v>
      </c>
      <c r="O42" s="2061">
        <f>'М11-21-31'!Q72+'М11-21-31'!Q102</f>
        <v>8</v>
      </c>
      <c r="P42" s="2061">
        <f>'М11-21-31'!R72+'М11-21-31'!R102</f>
        <v>12</v>
      </c>
      <c r="Q42" s="2061">
        <f>'М11-21-31'!S72+'М11-21-31'!S102</f>
        <v>8</v>
      </c>
      <c r="R42" s="2061">
        <f>'М11-21-31'!T72+'М11-21-31'!T102</f>
        <v>12</v>
      </c>
      <c r="S42" s="2061">
        <f>'М11-21-31'!U72+'М11-21-31'!U102</f>
        <v>16</v>
      </c>
      <c r="T42" s="2062">
        <f>'М11-21-31'!V72+'М11-21-31'!V102</f>
        <v>0</v>
      </c>
      <c r="U42" s="2062">
        <f>'М11-21-31'!W72+'М11-21-31'!W102</f>
        <v>0</v>
      </c>
      <c r="V42" s="2063">
        <f>'М11-21-31'!X72+'М11-21-31'!X102</f>
        <v>12</v>
      </c>
      <c r="W42" s="2061">
        <f>'М11-21-31'!Y72+'М11-21-31'!Y102</f>
        <v>10</v>
      </c>
      <c r="X42" s="2061">
        <f>'М11-21-31'!Z72+'М11-21-31'!Z102</f>
        <v>12</v>
      </c>
      <c r="Y42" s="2061">
        <f>'М11-21-31'!AA72+'М11-21-31'!AA102</f>
        <v>4</v>
      </c>
      <c r="Z42" s="2061">
        <f>'М11-21-31'!AB72+'М11-21-31'!AB102</f>
        <v>4</v>
      </c>
      <c r="AA42" s="2061">
        <f>'М11-21-31'!AC72+'М11-21-31'!AC102</f>
        <v>4</v>
      </c>
      <c r="AB42" s="2061">
        <f>'М11-21-31'!AD72+'М11-21-31'!AD102</f>
        <v>4</v>
      </c>
      <c r="AC42" s="2061">
        <f>'М11-21-31'!AE72+'М11-21-31'!AE102</f>
        <v>8</v>
      </c>
      <c r="AD42" s="2061">
        <f>'М11-21-31'!AF72+'М11-21-31'!AF102</f>
        <v>8</v>
      </c>
      <c r="AE42" s="2061">
        <f>'М11-21-31'!AG72+'М11-21-31'!AG102</f>
        <v>8</v>
      </c>
      <c r="AF42" s="2061">
        <f>'М11-21-31'!AH72+'М11-21-31'!AH102</f>
        <v>6</v>
      </c>
      <c r="AG42" s="2061">
        <f>'М11-21-31'!AI72+'М11-21-31'!AI102</f>
        <v>8</v>
      </c>
      <c r="AH42" s="2061">
        <f>'М11-21-31'!AJ72+'М11-21-31'!AJ102</f>
        <v>8</v>
      </c>
      <c r="AI42" s="2061">
        <f>'М11-21-31'!AK72+'М11-21-31'!AK102</f>
        <v>8</v>
      </c>
      <c r="AJ42" s="2061">
        <f>'М11-21-31'!AL72+'М11-21-31'!AL102</f>
        <v>12</v>
      </c>
      <c r="AK42" s="2061">
        <f>'М11-21-31'!AM72+'М11-21-31'!AM102</f>
        <v>10</v>
      </c>
      <c r="AL42" s="2061">
        <f>'М11-21-31'!AN72+'М11-21-31'!AN102</f>
        <v>10</v>
      </c>
      <c r="AM42" s="2061">
        <f>'М11-21-31'!AO72+'М11-21-31'!AO102</f>
        <v>12</v>
      </c>
      <c r="AN42" s="2061">
        <f>'М11-21-31'!AP72+'М11-21-31'!AP102</f>
        <v>10</v>
      </c>
      <c r="AO42" s="2061">
        <f>'М11-21-31'!AQ72+'М11-21-31'!AQ102</f>
        <v>8</v>
      </c>
      <c r="AP42" s="2061">
        <f>'М11-21-31'!AR72+'М11-21-31'!AR102</f>
        <v>10</v>
      </c>
      <c r="AQ42" s="2061">
        <f>'М11-21-31'!AS72+'М11-21-31'!AS102</f>
        <v>8</v>
      </c>
      <c r="AR42" s="2061">
        <f>'М11-21-31'!AT72+'М11-21-31'!AT102</f>
        <v>6</v>
      </c>
      <c r="AS42" s="2061">
        <f>'М11-21-31'!AU72+'М11-21-31'!AU102</f>
        <v>0</v>
      </c>
      <c r="AT42" s="2061">
        <f>'М11-21-31'!AV72+'М11-21-31'!AV102</f>
        <v>0</v>
      </c>
      <c r="AU42" s="605">
        <f>SUM(C42:T42)</f>
        <v>202</v>
      </c>
      <c r="AV42" s="227">
        <f>SUM(U42:AT42)</f>
        <v>190</v>
      </c>
      <c r="AW42" s="227">
        <f>AU42+AV42</f>
        <v>392</v>
      </c>
      <c r="AX42" s="160" t="str">
        <f>IF(AW42=314, "+", "-")</f>
        <v>-</v>
      </c>
    </row>
    <row r="43" spans="1:50" ht="23.25" customHeight="1" x14ac:dyDescent="0.25">
      <c r="A43" s="2078"/>
      <c r="B43" s="2066"/>
      <c r="C43" s="2067">
        <f t="shared" ref="C43:AW43" si="11">SUM(C39:C42)</f>
        <v>32</v>
      </c>
      <c r="D43" s="2067">
        <f t="shared" si="11"/>
        <v>36</v>
      </c>
      <c r="E43" s="2067">
        <f t="shared" si="11"/>
        <v>30</v>
      </c>
      <c r="F43" s="2067">
        <f t="shared" si="11"/>
        <v>30</v>
      </c>
      <c r="G43" s="2067">
        <f t="shared" si="11"/>
        <v>28</v>
      </c>
      <c r="H43" s="2067">
        <f t="shared" si="11"/>
        <v>32</v>
      </c>
      <c r="I43" s="2067">
        <f t="shared" si="11"/>
        <v>30</v>
      </c>
      <c r="J43" s="2067">
        <f t="shared" si="11"/>
        <v>30</v>
      </c>
      <c r="K43" s="2068">
        <f t="shared" si="11"/>
        <v>28</v>
      </c>
      <c r="L43" s="2068">
        <f t="shared" si="11"/>
        <v>32</v>
      </c>
      <c r="M43" s="2068">
        <f t="shared" si="11"/>
        <v>30</v>
      </c>
      <c r="N43" s="2068">
        <f t="shared" si="11"/>
        <v>30</v>
      </c>
      <c r="O43" s="2068">
        <f t="shared" si="11"/>
        <v>30</v>
      </c>
      <c r="P43" s="2068">
        <f t="shared" si="11"/>
        <v>30</v>
      </c>
      <c r="Q43" s="2068">
        <f t="shared" si="11"/>
        <v>26</v>
      </c>
      <c r="R43" s="2068">
        <f t="shared" si="11"/>
        <v>28</v>
      </c>
      <c r="S43" s="2068">
        <f t="shared" si="11"/>
        <v>30</v>
      </c>
      <c r="T43" s="2069">
        <f t="shared" si="11"/>
        <v>0</v>
      </c>
      <c r="U43" s="1249">
        <f t="shared" si="11"/>
        <v>0</v>
      </c>
      <c r="V43" s="974">
        <f t="shared" si="11"/>
        <v>26</v>
      </c>
      <c r="W43" s="2067">
        <f t="shared" si="11"/>
        <v>26</v>
      </c>
      <c r="X43" s="2067">
        <f t="shared" si="11"/>
        <v>30</v>
      </c>
      <c r="Y43" s="2067">
        <f t="shared" si="11"/>
        <v>8</v>
      </c>
      <c r="Z43" s="2067">
        <f t="shared" si="11"/>
        <v>12</v>
      </c>
      <c r="AA43" s="2067">
        <f t="shared" si="11"/>
        <v>10</v>
      </c>
      <c r="AB43" s="2067">
        <f t="shared" si="11"/>
        <v>8</v>
      </c>
      <c r="AC43" s="2067">
        <f t="shared" si="11"/>
        <v>22</v>
      </c>
      <c r="AD43" s="2067">
        <f t="shared" si="11"/>
        <v>20</v>
      </c>
      <c r="AE43" s="2067">
        <f t="shared" si="11"/>
        <v>22</v>
      </c>
      <c r="AF43" s="2067">
        <f t="shared" si="11"/>
        <v>18</v>
      </c>
      <c r="AG43" s="2067">
        <f t="shared" si="11"/>
        <v>20</v>
      </c>
      <c r="AH43" s="2100">
        <f t="shared" si="11"/>
        <v>24</v>
      </c>
      <c r="AI43" s="2100">
        <f t="shared" si="11"/>
        <v>30</v>
      </c>
      <c r="AJ43" s="2100">
        <f t="shared" si="11"/>
        <v>32</v>
      </c>
      <c r="AK43" s="2068">
        <f t="shared" si="11"/>
        <v>30</v>
      </c>
      <c r="AL43" s="2068">
        <f t="shared" si="11"/>
        <v>28</v>
      </c>
      <c r="AM43" s="2068">
        <f t="shared" si="11"/>
        <v>32</v>
      </c>
      <c r="AN43" s="2068">
        <f t="shared" si="11"/>
        <v>26</v>
      </c>
      <c r="AO43" s="2068">
        <f t="shared" si="11"/>
        <v>34</v>
      </c>
      <c r="AP43" s="2067">
        <f t="shared" si="11"/>
        <v>30</v>
      </c>
      <c r="AQ43" s="2067">
        <f t="shared" si="11"/>
        <v>14</v>
      </c>
      <c r="AR43" s="2067">
        <f t="shared" si="11"/>
        <v>8</v>
      </c>
      <c r="AS43" s="2067">
        <f t="shared" si="11"/>
        <v>2</v>
      </c>
      <c r="AT43" s="2067">
        <f t="shared" si="11"/>
        <v>0</v>
      </c>
      <c r="AU43" s="2070">
        <f t="shared" si="11"/>
        <v>512</v>
      </c>
      <c r="AV43" s="2071">
        <f t="shared" si="11"/>
        <v>512</v>
      </c>
      <c r="AW43" s="2071">
        <f t="shared" si="11"/>
        <v>1024</v>
      </c>
      <c r="AX43" s="160"/>
    </row>
    <row r="44" spans="1:50" ht="36" customHeight="1" x14ac:dyDescent="0.25">
      <c r="A44" s="2080" t="s">
        <v>401</v>
      </c>
      <c r="B44" s="2064" t="s">
        <v>194</v>
      </c>
      <c r="C44" s="2061">
        <f>'Т12-22-32'!E31</f>
        <v>0</v>
      </c>
      <c r="D44" s="2061">
        <f>'Т12-22-32'!F31</f>
        <v>0</v>
      </c>
      <c r="E44" s="2061">
        <f>'Т12-22-32'!G31</f>
        <v>0</v>
      </c>
      <c r="F44" s="2061">
        <f>'Т12-22-32'!H31</f>
        <v>0</v>
      </c>
      <c r="G44" s="2061">
        <f>'Т12-22-32'!I31</f>
        <v>0</v>
      </c>
      <c r="H44" s="2061">
        <f>'Т12-22-32'!J31</f>
        <v>0</v>
      </c>
      <c r="I44" s="2061">
        <f>'Т12-22-32'!K31</f>
        <v>0</v>
      </c>
      <c r="J44" s="2061">
        <f>'Т12-22-32'!L31</f>
        <v>0</v>
      </c>
      <c r="K44" s="2061">
        <f>'Т12-22-32'!M31</f>
        <v>0</v>
      </c>
      <c r="L44" s="2061">
        <f>'Т12-22-32'!N31</f>
        <v>0</v>
      </c>
      <c r="M44" s="2061">
        <f>'Т12-22-32'!O31</f>
        <v>0</v>
      </c>
      <c r="N44" s="2061">
        <f>'Т12-22-32'!P31</f>
        <v>0</v>
      </c>
      <c r="O44" s="2061">
        <f>'Т12-22-32'!Q31</f>
        <v>0</v>
      </c>
      <c r="P44" s="2061">
        <f>'Т12-22-32'!R31</f>
        <v>0</v>
      </c>
      <c r="Q44" s="2061">
        <f>'Т12-22-32'!S31</f>
        <v>0</v>
      </c>
      <c r="R44" s="2061">
        <f>'Т12-22-32'!T31</f>
        <v>0</v>
      </c>
      <c r="S44" s="2061">
        <f>'Т12-22-32'!U31</f>
        <v>0</v>
      </c>
      <c r="T44" s="2062">
        <f>'Т12-22-32'!V31</f>
        <v>0</v>
      </c>
      <c r="U44" s="2062">
        <f>'Т12-22-32'!W31</f>
        <v>0</v>
      </c>
      <c r="V44" s="2063">
        <f>'Т12-22-32'!X31</f>
        <v>0</v>
      </c>
      <c r="W44" s="2061">
        <f>'Т12-22-32'!Y31</f>
        <v>2</v>
      </c>
      <c r="X44" s="2061">
        <f>'Т12-22-32'!Z31</f>
        <v>2</v>
      </c>
      <c r="Y44" s="2061">
        <f>'Т12-22-32'!AA31</f>
        <v>0</v>
      </c>
      <c r="Z44" s="2061">
        <f>'Т12-22-32'!AB31</f>
        <v>2</v>
      </c>
      <c r="AA44" s="2061">
        <f>'Т12-22-32'!AC31</f>
        <v>2</v>
      </c>
      <c r="AB44" s="2061">
        <f>'Т12-22-32'!AD31</f>
        <v>0</v>
      </c>
      <c r="AC44" s="2061">
        <f>'Т12-22-32'!AE31</f>
        <v>2</v>
      </c>
      <c r="AD44" s="2061">
        <f>'Т12-22-32'!AF31</f>
        <v>2</v>
      </c>
      <c r="AE44" s="2061">
        <f>'Т12-22-32'!AG31</f>
        <v>0</v>
      </c>
      <c r="AF44" s="2061">
        <f>'Т12-22-32'!AH31</f>
        <v>2</v>
      </c>
      <c r="AG44" s="2061">
        <f>'Т12-22-32'!AI31</f>
        <v>2</v>
      </c>
      <c r="AH44" s="2061">
        <f>'Т12-22-32'!AJ31</f>
        <v>2</v>
      </c>
      <c r="AI44" s="2061">
        <f>'Т12-22-32'!AK31</f>
        <v>0</v>
      </c>
      <c r="AJ44" s="2061">
        <f>'Т12-22-32'!AL31</f>
        <v>2</v>
      </c>
      <c r="AK44" s="2061">
        <f>'Т12-22-32'!AM31</f>
        <v>0</v>
      </c>
      <c r="AL44" s="2061">
        <f>'Т12-22-32'!AN31</f>
        <v>2</v>
      </c>
      <c r="AM44" s="2061">
        <f>'Т12-22-32'!AO31</f>
        <v>2</v>
      </c>
      <c r="AN44" s="2061">
        <f>'Т12-22-32'!AP31</f>
        <v>0</v>
      </c>
      <c r="AO44" s="2061">
        <f>'Т12-22-32'!AQ31</f>
        <v>2</v>
      </c>
      <c r="AP44" s="2061">
        <f>'Т12-22-32'!AR31</f>
        <v>2</v>
      </c>
      <c r="AQ44" s="2061">
        <f>'Т12-22-32'!AS31</f>
        <v>2</v>
      </c>
      <c r="AR44" s="2061">
        <f>'Т12-22-32'!AT31</f>
        <v>2</v>
      </c>
      <c r="AS44" s="2061">
        <f>'Т12-22-32'!AU31</f>
        <v>4</v>
      </c>
      <c r="AT44" s="2061">
        <f>'Т12-22-32'!AV31</f>
        <v>0</v>
      </c>
      <c r="AU44" s="605">
        <f t="shared" ref="AU44:AU49" si="12">SUM(C44:T44)</f>
        <v>0</v>
      </c>
      <c r="AV44" s="227">
        <f t="shared" ref="AV44:AV49" si="13">SUM(U44:AT44)</f>
        <v>36</v>
      </c>
      <c r="AW44" s="227">
        <f t="shared" ref="AW44:AW49" si="14">AU44+AV44</f>
        <v>36</v>
      </c>
      <c r="AX44" s="160" t="str">
        <f>IF(AW44=36, "+", "-")</f>
        <v>+</v>
      </c>
    </row>
    <row r="45" spans="1:50" ht="30" x14ac:dyDescent="0.25">
      <c r="A45" s="2080" t="s">
        <v>401</v>
      </c>
      <c r="B45" s="2064" t="s">
        <v>89</v>
      </c>
      <c r="C45" s="2061" t="e">
        <f>#REF!+СрСХМиО14!E41+СрА15!E40</f>
        <v>#REF!</v>
      </c>
      <c r="D45" s="2061" t="e">
        <f>#REF!+СрСХМиО14!F41+СрА15!F40</f>
        <v>#REF!</v>
      </c>
      <c r="E45" s="2061" t="e">
        <f>#REF!+СрСХМиО14!G41+СрА15!G40</f>
        <v>#REF!</v>
      </c>
      <c r="F45" s="2061" t="e">
        <f>#REF!+СрСХМиО14!H41+СрА15!H40</f>
        <v>#REF!</v>
      </c>
      <c r="G45" s="2061" t="e">
        <f>#REF!+СрСХМиО14!I41+СрА15!I40</f>
        <v>#REF!</v>
      </c>
      <c r="H45" s="2061" t="e">
        <f>#REF!+СрСХМиО14!J41+СрА15!J40</f>
        <v>#REF!</v>
      </c>
      <c r="I45" s="2061" t="e">
        <f>#REF!+СрСХМиО14!K41+СрА15!K40</f>
        <v>#REF!</v>
      </c>
      <c r="J45" s="2061" t="e">
        <f>#REF!+СрСХМиО14!L41+СрА15!L40</f>
        <v>#REF!</v>
      </c>
      <c r="K45" s="2061" t="e">
        <f>#REF!+СрСХМиО14!M41+СрА15!M40</f>
        <v>#REF!</v>
      </c>
      <c r="L45" s="2061" t="e">
        <f>#REF!+СрСХМиО14!N41+СрА15!N40</f>
        <v>#REF!</v>
      </c>
      <c r="M45" s="2061" t="e">
        <f>#REF!+СрСХМиО14!O41+СрА15!O40</f>
        <v>#REF!</v>
      </c>
      <c r="N45" s="2061" t="e">
        <f>#REF!+СрСХМиО14!P41+СрА15!P40</f>
        <v>#REF!</v>
      </c>
      <c r="O45" s="2061" t="e">
        <f>#REF!+СрСХМиО14!Q41+СрА15!Q40</f>
        <v>#REF!</v>
      </c>
      <c r="P45" s="2061" t="e">
        <f>#REF!+СрСХМиО14!R41+СрА15!R40</f>
        <v>#REF!</v>
      </c>
      <c r="Q45" s="2061" t="e">
        <f>#REF!+СрСХМиО14!S41+СрА15!S40</f>
        <v>#REF!</v>
      </c>
      <c r="R45" s="2061" t="e">
        <f>#REF!+СрСХМиО14!T41+СрА15!T40</f>
        <v>#REF!</v>
      </c>
      <c r="S45" s="2061" t="e">
        <f>#REF!+СрСХМиО14!U41+СрА15!U40</f>
        <v>#REF!</v>
      </c>
      <c r="T45" s="2062" t="e">
        <f>#REF!+СрСХМиО14!V41+СрА15!V40</f>
        <v>#REF!</v>
      </c>
      <c r="U45" s="2062" t="e">
        <f>#REF!+СрСХМиО14!W41+СрА15!W40</f>
        <v>#REF!</v>
      </c>
      <c r="V45" s="2063" t="e">
        <f>#REF!+СрСХМиО14!X41+СрА15!X40</f>
        <v>#REF!</v>
      </c>
      <c r="W45" s="2061" t="e">
        <f>#REF!+СрСХМиО14!Y41+СрА15!Y40</f>
        <v>#REF!</v>
      </c>
      <c r="X45" s="2061" t="e">
        <f>#REF!+СрСХМиО14!Z41+СрА15!Z40</f>
        <v>#REF!</v>
      </c>
      <c r="Y45" s="2061" t="e">
        <f>#REF!+СрСХМиО14!AA41+СрА15!AA40</f>
        <v>#REF!</v>
      </c>
      <c r="Z45" s="2061" t="e">
        <f>#REF!+СрСХМиО14!AB41+СрА15!AB40</f>
        <v>#REF!</v>
      </c>
      <c r="AA45" s="2061" t="e">
        <f>#REF!+СрСХМиО14!AC41+СрА15!AC40</f>
        <v>#REF!</v>
      </c>
      <c r="AB45" s="2061" t="e">
        <f>#REF!+СрСХМиО14!AD41+СрА15!AD40</f>
        <v>#REF!</v>
      </c>
      <c r="AC45" s="2061" t="e">
        <f>#REF!+СрСХМиО14!AE41+СрА15!AE40</f>
        <v>#REF!</v>
      </c>
      <c r="AD45" s="2061" t="e">
        <f>#REF!+СрСХМиО14!AF41+СрА15!AF40</f>
        <v>#REF!</v>
      </c>
      <c r="AE45" s="2061" t="e">
        <f>#REF!+СрСХМиО14!AG41+СрА15!AG40</f>
        <v>#REF!</v>
      </c>
      <c r="AF45" s="2061" t="e">
        <f>#REF!+СрСХМиО14!AH41+СрА15!AH40</f>
        <v>#REF!</v>
      </c>
      <c r="AG45" s="2061" t="e">
        <f>#REF!+СрСХМиО14!AI41+СрА15!AI40</f>
        <v>#REF!</v>
      </c>
      <c r="AH45" s="2061" t="e">
        <f>#REF!+СрСХМиО14!AJ41+СрА15!AJ40</f>
        <v>#REF!</v>
      </c>
      <c r="AI45" s="2061" t="e">
        <f>#REF!+СрСХМиО14!AK41+СрА15!AK40</f>
        <v>#REF!</v>
      </c>
      <c r="AJ45" s="2061" t="e">
        <f>#REF!+СрСХМиО14!AL41+СрА15!AL40</f>
        <v>#REF!</v>
      </c>
      <c r="AK45" s="2061" t="e">
        <f>#REF!+СрСХМиО14!AM41+СрА15!AM40</f>
        <v>#REF!</v>
      </c>
      <c r="AL45" s="2061" t="e">
        <f>#REF!+СрСХМиО14!AN41+СрА15!AN40</f>
        <v>#REF!</v>
      </c>
      <c r="AM45" s="2061" t="e">
        <f>#REF!+СрСХМиО14!AO41+СрА15!AO40</f>
        <v>#REF!</v>
      </c>
      <c r="AN45" s="2061" t="e">
        <f>#REF!+СрСХМиО14!AP41+СрА15!AP40</f>
        <v>#REF!</v>
      </c>
      <c r="AO45" s="2061" t="e">
        <f>#REF!+СрСХМиО14!AQ41+СрА15!AQ40</f>
        <v>#REF!</v>
      </c>
      <c r="AP45" s="2061" t="e">
        <f>#REF!+СрСХМиО14!AR41+СрА15!AR40</f>
        <v>#REF!</v>
      </c>
      <c r="AQ45" s="2061" t="e">
        <f>#REF!+СрСХМиО14!AS41+СрА15!AS40</f>
        <v>#REF!</v>
      </c>
      <c r="AR45" s="2061" t="e">
        <f>#REF!+СрСХМиО14!AT41+СрА15!AT40</f>
        <v>#REF!</v>
      </c>
      <c r="AS45" s="2061" t="e">
        <f>#REF!+СрСХМиО14!AU41+СрА15!AU40</f>
        <v>#REF!</v>
      </c>
      <c r="AT45" s="2061" t="e">
        <f>#REF!+СрСХМиО14!AV41+СрА15!AV40</f>
        <v>#REF!</v>
      </c>
      <c r="AU45" s="605" t="e">
        <f t="shared" si="12"/>
        <v>#REF!</v>
      </c>
      <c r="AV45" s="227" t="e">
        <f t="shared" si="13"/>
        <v>#REF!</v>
      </c>
      <c r="AW45" s="227" t="e">
        <f t="shared" si="14"/>
        <v>#REF!</v>
      </c>
      <c r="AX45" s="160" t="e">
        <f>IF(AW45=64, "+", "-")</f>
        <v>#REF!</v>
      </c>
    </row>
    <row r="46" spans="1:50" ht="20.25" x14ac:dyDescent="0.25">
      <c r="A46" s="2080" t="s">
        <v>401</v>
      </c>
      <c r="B46" s="2064" t="s">
        <v>402</v>
      </c>
      <c r="C46" s="2061">
        <f>'Э13-23-33'!E32</f>
        <v>2</v>
      </c>
      <c r="D46" s="2061">
        <f>'Э13-23-33'!F32</f>
        <v>0</v>
      </c>
      <c r="E46" s="2061">
        <f>'Э13-23-33'!G32</f>
        <v>2</v>
      </c>
      <c r="F46" s="2061">
        <f>'Э13-23-33'!H32</f>
        <v>2</v>
      </c>
      <c r="G46" s="2061">
        <f>'Э13-23-33'!I32</f>
        <v>0</v>
      </c>
      <c r="H46" s="2061">
        <f>'Э13-23-33'!J32</f>
        <v>2</v>
      </c>
      <c r="I46" s="2061">
        <f>'Э13-23-33'!K32</f>
        <v>0</v>
      </c>
      <c r="J46" s="2061">
        <f>'Э13-23-33'!L32</f>
        <v>2</v>
      </c>
      <c r="K46" s="2061">
        <f>'Э13-23-33'!M32</f>
        <v>0</v>
      </c>
      <c r="L46" s="2061">
        <f>'Э13-23-33'!N32</f>
        <v>2</v>
      </c>
      <c r="M46" s="2061">
        <f>'Э13-23-33'!O32</f>
        <v>0</v>
      </c>
      <c r="N46" s="2061">
        <f>'Э13-23-33'!P32</f>
        <v>2</v>
      </c>
      <c r="O46" s="2061">
        <f>'Э13-23-33'!Q32</f>
        <v>0</v>
      </c>
      <c r="P46" s="2061">
        <f>'Э13-23-33'!R32</f>
        <v>2</v>
      </c>
      <c r="Q46" s="2061">
        <f>'Э13-23-33'!S32</f>
        <v>0</v>
      </c>
      <c r="R46" s="2061">
        <f>'Э13-23-33'!T32</f>
        <v>2</v>
      </c>
      <c r="S46" s="2061">
        <f>'Э13-23-33'!U32</f>
        <v>0</v>
      </c>
      <c r="T46" s="2062">
        <f>'Э13-23-33'!V32</f>
        <v>0</v>
      </c>
      <c r="U46" s="2062">
        <f>'Э13-23-33'!W32</f>
        <v>0</v>
      </c>
      <c r="V46" s="2063">
        <f>'Э13-23-33'!X32</f>
        <v>2</v>
      </c>
      <c r="W46" s="2061">
        <f>'Э13-23-33'!Y32</f>
        <v>0</v>
      </c>
      <c r="X46" s="2061">
        <f>'Э13-23-33'!Z32</f>
        <v>2</v>
      </c>
      <c r="Y46" s="2061">
        <f>'Э13-23-33'!AA32</f>
        <v>2</v>
      </c>
      <c r="Z46" s="2061">
        <f>'Э13-23-33'!AB32</f>
        <v>0</v>
      </c>
      <c r="AA46" s="2061">
        <f>'Э13-23-33'!AC32</f>
        <v>2</v>
      </c>
      <c r="AB46" s="2061">
        <f>'Э13-23-33'!AD32</f>
        <v>0</v>
      </c>
      <c r="AC46" s="2061">
        <f>'Э13-23-33'!AE32</f>
        <v>2</v>
      </c>
      <c r="AD46" s="2061">
        <f>'Э13-23-33'!AF32</f>
        <v>2</v>
      </c>
      <c r="AE46" s="2061">
        <f>'Э13-23-33'!AG32</f>
        <v>0</v>
      </c>
      <c r="AF46" s="2061">
        <f>'Э13-23-33'!AH32</f>
        <v>2</v>
      </c>
      <c r="AG46" s="2061">
        <f>'Э13-23-33'!AI32</f>
        <v>2</v>
      </c>
      <c r="AH46" s="2061">
        <f>'Э13-23-33'!AJ32</f>
        <v>0</v>
      </c>
      <c r="AI46" s="2061">
        <f>'Э13-23-33'!AK32</f>
        <v>2</v>
      </c>
      <c r="AJ46" s="2061">
        <f>'Э13-23-33'!AL32</f>
        <v>0</v>
      </c>
      <c r="AK46" s="2061">
        <f>'Э13-23-33'!AM32</f>
        <v>0</v>
      </c>
      <c r="AL46" s="2061">
        <f>'Э13-23-33'!AN32</f>
        <v>0</v>
      </c>
      <c r="AM46" s="2061">
        <f>'Э13-23-33'!AO32</f>
        <v>0</v>
      </c>
      <c r="AN46" s="2061">
        <f>'Э13-23-33'!AP32</f>
        <v>0</v>
      </c>
      <c r="AO46" s="2061">
        <f>'Э13-23-33'!AQ32</f>
        <v>0</v>
      </c>
      <c r="AP46" s="2061">
        <f>'Э13-23-33'!AR32</f>
        <v>0</v>
      </c>
      <c r="AQ46" s="2061">
        <f>'Э13-23-33'!AS32</f>
        <v>0</v>
      </c>
      <c r="AR46" s="2061">
        <f>'Э13-23-33'!AT32</f>
        <v>0</v>
      </c>
      <c r="AS46" s="2061">
        <f>'Э13-23-33'!AU32</f>
        <v>0</v>
      </c>
      <c r="AT46" s="2061">
        <f>'Э13-23-33'!AV32</f>
        <v>0</v>
      </c>
      <c r="AU46" s="605">
        <f t="shared" si="12"/>
        <v>18</v>
      </c>
      <c r="AV46" s="227">
        <f t="shared" si="13"/>
        <v>18</v>
      </c>
      <c r="AW46" s="227">
        <f t="shared" si="14"/>
        <v>36</v>
      </c>
      <c r="AX46" s="160" t="str">
        <f>IF(AW46=36, "+", "-")</f>
        <v>+</v>
      </c>
    </row>
    <row r="47" spans="1:50" ht="45" x14ac:dyDescent="0.25">
      <c r="A47" s="2080" t="s">
        <v>401</v>
      </c>
      <c r="B47" s="2064" t="s">
        <v>334</v>
      </c>
      <c r="C47" s="2061">
        <f>СрСХМиО14!E17+СрА15!E17</f>
        <v>0</v>
      </c>
      <c r="D47" s="2061">
        <f>СрСХМиО14!F17+СрА15!F17</f>
        <v>0</v>
      </c>
      <c r="E47" s="2061">
        <f>СрСХМиО14!G17+СрА15!G17</f>
        <v>4</v>
      </c>
      <c r="F47" s="2061">
        <f>СрСХМиО14!H17+СрА15!H17</f>
        <v>4</v>
      </c>
      <c r="G47" s="2061">
        <f>СрСХМиО14!I17+СрА15!I17</f>
        <v>4</v>
      </c>
      <c r="H47" s="2061">
        <f>СрСХМиО14!J17+СрА15!J17</f>
        <v>0</v>
      </c>
      <c r="I47" s="2061">
        <f>СрСХМиО14!K17+СрА15!K17</f>
        <v>4</v>
      </c>
      <c r="J47" s="2061">
        <f>СрСХМиО14!L17+СрА15!L17</f>
        <v>0</v>
      </c>
      <c r="K47" s="2061">
        <f>СрСХМиО14!M17+СрА15!M17</f>
        <v>4</v>
      </c>
      <c r="L47" s="2061">
        <f>СрСХМиО14!N17+СрА15!N17</f>
        <v>4</v>
      </c>
      <c r="M47" s="2061">
        <f>СрСХМиО14!O17+СрА15!O17</f>
        <v>4</v>
      </c>
      <c r="N47" s="2061">
        <f>СрСХМиО14!P17+СрА15!P17</f>
        <v>4</v>
      </c>
      <c r="O47" s="2061">
        <f>СрСХМиО14!Q17+СрА15!Q17</f>
        <v>0</v>
      </c>
      <c r="P47" s="2061">
        <f>СрСХМиО14!R17+СрА15!R17</f>
        <v>0</v>
      </c>
      <c r="Q47" s="2061">
        <f>СрСХМиО14!S17+СрА15!S17</f>
        <v>4</v>
      </c>
      <c r="R47" s="2061">
        <f>СрСХМиО14!T17+СрА15!T17</f>
        <v>0</v>
      </c>
      <c r="S47" s="2061">
        <f>СрСХМиО14!U17+СрА15!U17</f>
        <v>4</v>
      </c>
      <c r="T47" s="2062">
        <f>СрСХМиО14!V17+СрА15!V17</f>
        <v>4</v>
      </c>
      <c r="U47" s="2062">
        <f>СрСХМиО14!W17+СрА15!W17</f>
        <v>0</v>
      </c>
      <c r="V47" s="2063">
        <f>СрСХМиО14!X17+СрА15!X17</f>
        <v>0</v>
      </c>
      <c r="W47" s="2061">
        <f>СрСХМиО14!Y17+СрА15!Y17</f>
        <v>4</v>
      </c>
      <c r="X47" s="2061">
        <f>СрСХМиО14!Z17+СрА15!Z17</f>
        <v>4</v>
      </c>
      <c r="Y47" s="2061">
        <f>СрСХМиО14!AA17+СрА15!AA17</f>
        <v>0</v>
      </c>
      <c r="Z47" s="2061">
        <f>СрСХМиО14!AB17+СрА15!AB17</f>
        <v>4</v>
      </c>
      <c r="AA47" s="2061">
        <f>СрСХМиО14!AC17+СрА15!AC17</f>
        <v>4</v>
      </c>
      <c r="AB47" s="2061">
        <f>СрСХМиО14!AD17+СрА15!AD17</f>
        <v>0</v>
      </c>
      <c r="AC47" s="2061">
        <f>СрСХМиО14!AE17+СрА15!AE17</f>
        <v>4</v>
      </c>
      <c r="AD47" s="2061">
        <f>СрСХМиО14!AF17+СрА15!AF17</f>
        <v>4</v>
      </c>
      <c r="AE47" s="2061">
        <f>СрСХМиО14!AG17+СрА15!AG17</f>
        <v>0</v>
      </c>
      <c r="AF47" s="2061">
        <f>СрСХМиО14!AH17+СрА15!AH17</f>
        <v>4</v>
      </c>
      <c r="AG47" s="2061">
        <f>СрСХМиО14!AI17+СрА15!AI17</f>
        <v>4</v>
      </c>
      <c r="AH47" s="2061">
        <f>СрСХМиО14!AJ17+СрА15!AJ17</f>
        <v>0</v>
      </c>
      <c r="AI47" s="2061">
        <f>СрСХМиО14!AK17+СрА15!AK17</f>
        <v>4</v>
      </c>
      <c r="AJ47" s="2061">
        <f>СрСХМиО14!AL17+СрА15!AL17</f>
        <v>4</v>
      </c>
      <c r="AK47" s="2061">
        <f>СрСХМиО14!AM17+СрА15!AM17</f>
        <v>0</v>
      </c>
      <c r="AL47" s="2061">
        <f>СрСХМиО14!AN17+СрА15!AN17</f>
        <v>4</v>
      </c>
      <c r="AM47" s="2061">
        <f>СрСХМиО14!AO17+СрА15!AO17</f>
        <v>4</v>
      </c>
      <c r="AN47" s="2061">
        <f>СрСХМиО14!AP17+СрА15!AP17</f>
        <v>0</v>
      </c>
      <c r="AO47" s="2061">
        <f>СрСХМиО14!AQ17+СрА15!AQ17</f>
        <v>4</v>
      </c>
      <c r="AP47" s="2061">
        <f>СрСХМиО14!AR17+СрА15!AR17</f>
        <v>4</v>
      </c>
      <c r="AQ47" s="2061">
        <f>СрСХМиО14!AS17+СрА15!AS17</f>
        <v>0</v>
      </c>
      <c r="AR47" s="2061">
        <f>СрСХМиО14!AT17+СрА15!AT17</f>
        <v>4</v>
      </c>
      <c r="AS47" s="2061">
        <f>СрСХМиО14!AU17+СрА15!AU17</f>
        <v>0</v>
      </c>
      <c r="AT47" s="2061">
        <f>СрСХМиО14!AV17+СрА15!AV17</f>
        <v>0</v>
      </c>
      <c r="AU47" s="605">
        <f t="shared" si="12"/>
        <v>44</v>
      </c>
      <c r="AV47" s="227">
        <f t="shared" si="13"/>
        <v>60</v>
      </c>
      <c r="AW47" s="227">
        <f t="shared" si="14"/>
        <v>104</v>
      </c>
      <c r="AX47" s="160" t="str">
        <f>IF(AW47=104, "+", "-")</f>
        <v>+</v>
      </c>
    </row>
    <row r="48" spans="1:50" ht="20.25" x14ac:dyDescent="0.25">
      <c r="A48" s="2080" t="s">
        <v>401</v>
      </c>
      <c r="B48" s="2064" t="s">
        <v>68</v>
      </c>
      <c r="C48" s="2061" t="e">
        <f>#REF!+'Э13-23-33'!E88+СрСХМиО14!E11+СрА15!E11</f>
        <v>#REF!</v>
      </c>
      <c r="D48" s="2061" t="e">
        <f>#REF!+'Э13-23-33'!F88+СрСХМиО14!F11+СрА15!F11</f>
        <v>#REF!</v>
      </c>
      <c r="E48" s="2061" t="e">
        <f>#REF!+'Э13-23-33'!G88+СрСХМиО14!G11+СрА15!G11</f>
        <v>#REF!</v>
      </c>
      <c r="F48" s="2061" t="e">
        <f>#REF!+'Э13-23-33'!H88+СрСХМиО14!H11+СрА15!H11</f>
        <v>#REF!</v>
      </c>
      <c r="G48" s="2061" t="e">
        <f>#REF!+'Э13-23-33'!I88+СрСХМиО14!I11+СрА15!I11</f>
        <v>#REF!</v>
      </c>
      <c r="H48" s="2061" t="e">
        <f>#REF!+'Э13-23-33'!J88+СрСХМиО14!J11+СрА15!J11</f>
        <v>#REF!</v>
      </c>
      <c r="I48" s="2061" t="e">
        <f>#REF!+'Э13-23-33'!K88+СрСХМиО14!K11+СрА15!K11</f>
        <v>#REF!</v>
      </c>
      <c r="J48" s="2061" t="e">
        <f>#REF!+'Э13-23-33'!L88+СрСХМиО14!L11+СрА15!L11</f>
        <v>#REF!</v>
      </c>
      <c r="K48" s="2061" t="e">
        <f>#REF!+'Э13-23-33'!M88+СрСХМиО14!M11+СрА15!M11</f>
        <v>#REF!</v>
      </c>
      <c r="L48" s="2061" t="e">
        <f>#REF!+'Э13-23-33'!N88+СрСХМиО14!N11+СрА15!N11</f>
        <v>#REF!</v>
      </c>
      <c r="M48" s="2061" t="e">
        <f>#REF!+'Э13-23-33'!O88+СрСХМиО14!O11+СрА15!O11</f>
        <v>#REF!</v>
      </c>
      <c r="N48" s="2061" t="e">
        <f>#REF!+'Э13-23-33'!P88+СрСХМиО14!P11+СрА15!P11</f>
        <v>#REF!</v>
      </c>
      <c r="O48" s="2061" t="e">
        <f>#REF!+'Э13-23-33'!Q88+СрСХМиО14!Q11+СрА15!Q11</f>
        <v>#REF!</v>
      </c>
      <c r="P48" s="2061" t="e">
        <f>#REF!+'Э13-23-33'!R88+СрСХМиО14!R11+СрА15!R11</f>
        <v>#REF!</v>
      </c>
      <c r="Q48" s="2061" t="e">
        <f>#REF!+'Э13-23-33'!S88+СрСХМиО14!S11+СрА15!S11</f>
        <v>#REF!</v>
      </c>
      <c r="R48" s="2061" t="e">
        <f>#REF!+'Э13-23-33'!T88+СрСХМиО14!T11+СрА15!T11</f>
        <v>#REF!</v>
      </c>
      <c r="S48" s="2061" t="e">
        <f>#REF!+'Э13-23-33'!U88+СрСХМиО14!U11+СрА15!U11</f>
        <v>#REF!</v>
      </c>
      <c r="T48" s="2062" t="e">
        <f>#REF!+'Э13-23-33'!V88+СрСХМиО14!V11+СрА15!V11</f>
        <v>#REF!</v>
      </c>
      <c r="U48" s="2062" t="e">
        <f>#REF!+'Э13-23-33'!W88+СрСХМиО14!W11+СрА15!W11</f>
        <v>#REF!</v>
      </c>
      <c r="V48" s="2063" t="e">
        <f>#REF!+'Э13-23-33'!X88+СрСХМиО14!X11+СрА15!X11</f>
        <v>#REF!</v>
      </c>
      <c r="W48" s="2061" t="e">
        <f>#REF!+'Э13-23-33'!Y88+СрСХМиО14!Y11+СрА15!Y11</f>
        <v>#REF!</v>
      </c>
      <c r="X48" s="2061" t="e">
        <f>#REF!+'Э13-23-33'!Z88+СрСХМиО14!Z11+СрА15!Z11</f>
        <v>#REF!</v>
      </c>
      <c r="Y48" s="2061" t="e">
        <f>#REF!+'Э13-23-33'!AA88+СрСХМиО14!AA11+СрА15!AA11</f>
        <v>#REF!</v>
      </c>
      <c r="Z48" s="2061" t="e">
        <f>#REF!+'Э13-23-33'!AB88+СрСХМиО14!AB11+СрА15!AB11</f>
        <v>#REF!</v>
      </c>
      <c r="AA48" s="2061" t="e">
        <f>#REF!+'Э13-23-33'!AC88+СрСХМиО14!AC11+СрА15!AC11</f>
        <v>#REF!</v>
      </c>
      <c r="AB48" s="2061" t="e">
        <f>#REF!+'Э13-23-33'!AD88+СрСХМиО14!AD11+СрА15!AD11</f>
        <v>#REF!</v>
      </c>
      <c r="AC48" s="2061" t="e">
        <f>#REF!+'Э13-23-33'!AE88+СрСХМиО14!AE11+СрА15!AE11</f>
        <v>#REF!</v>
      </c>
      <c r="AD48" s="2061" t="e">
        <f>#REF!+'Э13-23-33'!AF88+СрСХМиО14!AF11+СрА15!AF11</f>
        <v>#REF!</v>
      </c>
      <c r="AE48" s="2061" t="e">
        <f>#REF!+'Э13-23-33'!AG88+СрСХМиО14!AG11+СрА15!AG11</f>
        <v>#REF!</v>
      </c>
      <c r="AF48" s="2061" t="e">
        <f>#REF!+'Э13-23-33'!AH88+СрСХМиО14!AH11+СрА15!AH11</f>
        <v>#REF!</v>
      </c>
      <c r="AG48" s="2061" t="e">
        <f>#REF!+'Э13-23-33'!AI88+СрСХМиО14!AI11+СрА15!AI11</f>
        <v>#REF!</v>
      </c>
      <c r="AH48" s="2061" t="e">
        <f>#REF!+'Э13-23-33'!AJ88+СрСХМиО14!AJ11+СрА15!AJ11</f>
        <v>#REF!</v>
      </c>
      <c r="AI48" s="2061" t="e">
        <f>#REF!+'Э13-23-33'!AK88+СрСХМиО14!AK11+СрА15!AK11</f>
        <v>#REF!</v>
      </c>
      <c r="AJ48" s="2061" t="e">
        <f>#REF!+'Э13-23-33'!AL88+СрСХМиО14!AL11+СрА15!AL11</f>
        <v>#REF!</v>
      </c>
      <c r="AK48" s="2061" t="e">
        <f>#REF!+'Э13-23-33'!AM88+СрСХМиО14!AM11+СрА15!AM11</f>
        <v>#REF!</v>
      </c>
      <c r="AL48" s="2061" t="e">
        <f>#REF!+'Э13-23-33'!AN88+СрСХМиО14!AN11+СрА15!AN11</f>
        <v>#REF!</v>
      </c>
      <c r="AM48" s="2061" t="e">
        <f>#REF!+'Э13-23-33'!AO88+СрСХМиО14!AO11+СрА15!AO11</f>
        <v>#REF!</v>
      </c>
      <c r="AN48" s="2061" t="e">
        <f>#REF!+'Э13-23-33'!AP88+СрСХМиО14!AP11+СрА15!AP11</f>
        <v>#REF!</v>
      </c>
      <c r="AO48" s="2061" t="e">
        <f>#REF!+'Э13-23-33'!AQ88+СрСХМиО14!AQ11+СрА15!AQ11</f>
        <v>#REF!</v>
      </c>
      <c r="AP48" s="2061" t="e">
        <f>#REF!+'Э13-23-33'!AR88+СрСХМиО14!AR11+СрА15!AR11</f>
        <v>#REF!</v>
      </c>
      <c r="AQ48" s="2061" t="e">
        <f>#REF!+'Э13-23-33'!AS88+СрСХМиО14!AS11+СрА15!AS11</f>
        <v>#REF!</v>
      </c>
      <c r="AR48" s="2061" t="e">
        <f>#REF!+'Э13-23-33'!AT88+СрСХМиО14!AT11+СрА15!AT11</f>
        <v>#REF!</v>
      </c>
      <c r="AS48" s="2061" t="e">
        <f>#REF!+'Э13-23-33'!AU88+СрСХМиО14!AU11+СрА15!AU11</f>
        <v>#REF!</v>
      </c>
      <c r="AT48" s="2061" t="e">
        <f>#REF!+'Э13-23-33'!AV88+СрСХМиО14!AV11+СрА15!AV11</f>
        <v>#REF!</v>
      </c>
      <c r="AU48" s="605" t="e">
        <f t="shared" si="12"/>
        <v>#REF!</v>
      </c>
      <c r="AV48" s="227" t="e">
        <f t="shared" si="13"/>
        <v>#REF!</v>
      </c>
      <c r="AW48" s="227" t="e">
        <f t="shared" si="14"/>
        <v>#REF!</v>
      </c>
      <c r="AX48" s="160" t="e">
        <f>IF(AW48=336, "+", "-")</f>
        <v>#REF!</v>
      </c>
    </row>
    <row r="49" spans="1:50" ht="18" customHeight="1" x14ac:dyDescent="0.25">
      <c r="A49" s="2080" t="s">
        <v>401</v>
      </c>
      <c r="B49" s="2064" t="s">
        <v>59</v>
      </c>
      <c r="C49" s="2061">
        <f>'М11-21-31'!E17+'Т12-22-32'!E17+'Э13-23-33'!E17</f>
        <v>6</v>
      </c>
      <c r="D49" s="2061">
        <f>'М11-21-31'!F17+'Т12-22-32'!F17+'Э13-23-33'!F17</f>
        <v>6</v>
      </c>
      <c r="E49" s="2061">
        <f>'М11-21-31'!G17+'Т12-22-32'!G17+'Э13-23-33'!G17</f>
        <v>6</v>
      </c>
      <c r="F49" s="2061">
        <f>'М11-21-31'!H17+'Т12-22-32'!H17+'Э13-23-33'!H17</f>
        <v>8</v>
      </c>
      <c r="G49" s="2061">
        <f>'М11-21-31'!I17+'Т12-22-32'!I17+'Э13-23-33'!I17</f>
        <v>6</v>
      </c>
      <c r="H49" s="2061">
        <f>'М11-21-31'!J17+'Т12-22-32'!J17+'Э13-23-33'!J17</f>
        <v>6</v>
      </c>
      <c r="I49" s="2061">
        <f>'М11-21-31'!K17+'Т12-22-32'!K17+'Э13-23-33'!K17</f>
        <v>6</v>
      </c>
      <c r="J49" s="2061">
        <f>'М11-21-31'!L17+'Т12-22-32'!L17+'Э13-23-33'!L17</f>
        <v>6</v>
      </c>
      <c r="K49" s="2061">
        <f>'М11-21-31'!M17+'Т12-22-32'!M17+'Э13-23-33'!M17</f>
        <v>6</v>
      </c>
      <c r="L49" s="2061">
        <f>'М11-21-31'!N17+'Т12-22-32'!N17+'Э13-23-33'!N17</f>
        <v>6</v>
      </c>
      <c r="M49" s="2061">
        <f>'М11-21-31'!O17+'Т12-22-32'!O17+'Э13-23-33'!O17</f>
        <v>6</v>
      </c>
      <c r="N49" s="2061">
        <f>'М11-21-31'!P17+'Т12-22-32'!P17+'Э13-23-33'!P17</f>
        <v>10</v>
      </c>
      <c r="O49" s="2061">
        <f>'М11-21-31'!Q17+'Т12-22-32'!Q17+'Э13-23-33'!Q17</f>
        <v>6</v>
      </c>
      <c r="P49" s="2061">
        <f>'М11-21-31'!R17+'Т12-22-32'!R17+'Э13-23-33'!R17</f>
        <v>6</v>
      </c>
      <c r="Q49" s="2061">
        <f>'М11-21-31'!S17+'Т12-22-32'!S17+'Э13-23-33'!S17</f>
        <v>6</v>
      </c>
      <c r="R49" s="2061">
        <f>'М11-21-31'!T17+'Т12-22-32'!T17+'Э13-23-33'!T17</f>
        <v>6</v>
      </c>
      <c r="S49" s="2061">
        <f>'М11-21-31'!U17+'Т12-22-32'!U17+'Э13-23-33'!U17</f>
        <v>6</v>
      </c>
      <c r="T49" s="2062">
        <f>'М11-21-31'!V17+'Т12-22-32'!V17+'Э13-23-33'!V17</f>
        <v>0</v>
      </c>
      <c r="U49" s="2062">
        <f>'М11-21-31'!W17+'Т12-22-32'!W17+'Э13-23-33'!W17</f>
        <v>0</v>
      </c>
      <c r="V49" s="2063">
        <f>'М11-21-31'!X17+'Т12-22-32'!X17+'Э13-23-33'!X17</f>
        <v>6</v>
      </c>
      <c r="W49" s="2061">
        <f>'М11-21-31'!Y17+'Т12-22-32'!Y17+'Э13-23-33'!Y17</f>
        <v>6</v>
      </c>
      <c r="X49" s="2061">
        <f>'М11-21-31'!Z17+'Т12-22-32'!Z17+'Э13-23-33'!Z17</f>
        <v>4</v>
      </c>
      <c r="Y49" s="2061">
        <f>'М11-21-31'!AA17+'Т12-22-32'!AA17+'Э13-23-33'!AA17</f>
        <v>4</v>
      </c>
      <c r="Z49" s="2061">
        <f>'М11-21-31'!AB17+'Т12-22-32'!AB17+'Э13-23-33'!AB17</f>
        <v>2</v>
      </c>
      <c r="AA49" s="2061">
        <f>'М11-21-31'!AC17+'Т12-22-32'!AC17+'Э13-23-33'!AC17</f>
        <v>6</v>
      </c>
      <c r="AB49" s="2061">
        <f>'М11-21-31'!AD17+'Т12-22-32'!AD17+'Э13-23-33'!AD17</f>
        <v>6</v>
      </c>
      <c r="AC49" s="2061">
        <f>'М11-21-31'!AE17+'Т12-22-32'!AE17+'Э13-23-33'!AE17</f>
        <v>6</v>
      </c>
      <c r="AD49" s="2061">
        <f>'М11-21-31'!AF17+'Т12-22-32'!AF17+'Э13-23-33'!AF17</f>
        <v>4</v>
      </c>
      <c r="AE49" s="2061">
        <f>'М11-21-31'!AG17+'Т12-22-32'!AG17+'Э13-23-33'!AG17</f>
        <v>6</v>
      </c>
      <c r="AF49" s="2061">
        <f>'М11-21-31'!AH17+'Т12-22-32'!AH17+'Э13-23-33'!AH17</f>
        <v>6</v>
      </c>
      <c r="AG49" s="2061">
        <f>'М11-21-31'!AI17+'Т12-22-32'!AI17+'Э13-23-33'!AI17</f>
        <v>2</v>
      </c>
      <c r="AH49" s="2061">
        <f>'М11-21-31'!AJ17+'Т12-22-32'!AJ17+'Э13-23-33'!AJ17</f>
        <v>6</v>
      </c>
      <c r="AI49" s="2061">
        <f>'М11-21-31'!AK17+'Т12-22-32'!AK17+'Э13-23-33'!AK17</f>
        <v>6</v>
      </c>
      <c r="AJ49" s="2061">
        <f>'М11-21-31'!AL17+'Т12-22-32'!AL17+'Э13-23-33'!AL17</f>
        <v>2</v>
      </c>
      <c r="AK49" s="2061">
        <f>'М11-21-31'!AM17+'Т12-22-32'!AM17+'Э13-23-33'!AM17</f>
        <v>4</v>
      </c>
      <c r="AL49" s="2061">
        <f>'М11-21-31'!AN17+'Т12-22-32'!AN17+'Э13-23-33'!AN17</f>
        <v>2</v>
      </c>
      <c r="AM49" s="2061">
        <f>'М11-21-31'!AO17+'Т12-22-32'!AO17+'Э13-23-33'!AO17</f>
        <v>6</v>
      </c>
      <c r="AN49" s="2061">
        <f>'М11-21-31'!AP17+'Т12-22-32'!AP17+'Э13-23-33'!AP17</f>
        <v>6</v>
      </c>
      <c r="AO49" s="2061">
        <f>'М11-21-31'!AQ17+'Т12-22-32'!AQ17+'Э13-23-33'!AQ17</f>
        <v>2</v>
      </c>
      <c r="AP49" s="2061">
        <f>'М11-21-31'!AR17+'Т12-22-32'!AR17+'Э13-23-33'!AR17</f>
        <v>6</v>
      </c>
      <c r="AQ49" s="2061">
        <f>'М11-21-31'!AS17+'Т12-22-32'!AS17+'Э13-23-33'!AS17</f>
        <v>6</v>
      </c>
      <c r="AR49" s="2061">
        <f>'М11-21-31'!AT17+'Т12-22-32'!AT17+'Э13-23-33'!AT17</f>
        <v>4</v>
      </c>
      <c r="AS49" s="2061">
        <f>'М11-21-31'!AU17+'Т12-22-32'!AU17+'Э13-23-33'!AU17</f>
        <v>0</v>
      </c>
      <c r="AT49" s="2061">
        <f>'М11-21-31'!AV17+'Т12-22-32'!AV17+'Э13-23-33'!AV17</f>
        <v>0</v>
      </c>
      <c r="AU49" s="605">
        <f t="shared" si="12"/>
        <v>108</v>
      </c>
      <c r="AV49" s="227">
        <f t="shared" si="13"/>
        <v>108</v>
      </c>
      <c r="AW49" s="227">
        <f t="shared" si="14"/>
        <v>216</v>
      </c>
      <c r="AX49" s="160" t="str">
        <f>IF(AW49=216, "+", "-")</f>
        <v>+</v>
      </c>
    </row>
    <row r="50" spans="1:50" ht="48.75" customHeight="1" x14ac:dyDescent="0.25">
      <c r="A50" s="2066"/>
      <c r="B50" s="2066"/>
      <c r="C50" s="2067" t="e">
        <f t="shared" ref="C50:AW50" si="15">SUM(C44:C49)</f>
        <v>#REF!</v>
      </c>
      <c r="D50" s="2067" t="e">
        <f t="shared" si="15"/>
        <v>#REF!</v>
      </c>
      <c r="E50" s="2067" t="e">
        <f t="shared" si="15"/>
        <v>#REF!</v>
      </c>
      <c r="F50" s="2067" t="e">
        <f t="shared" si="15"/>
        <v>#REF!</v>
      </c>
      <c r="G50" s="2067" t="e">
        <f t="shared" si="15"/>
        <v>#REF!</v>
      </c>
      <c r="H50" s="2067" t="e">
        <f t="shared" si="15"/>
        <v>#REF!</v>
      </c>
      <c r="I50" s="2067" t="e">
        <f t="shared" si="15"/>
        <v>#REF!</v>
      </c>
      <c r="J50" s="2067" t="e">
        <f t="shared" si="15"/>
        <v>#REF!</v>
      </c>
      <c r="K50" s="2068" t="e">
        <f t="shared" si="15"/>
        <v>#REF!</v>
      </c>
      <c r="L50" s="2068" t="e">
        <f t="shared" si="15"/>
        <v>#REF!</v>
      </c>
      <c r="M50" s="2068" t="e">
        <f t="shared" si="15"/>
        <v>#REF!</v>
      </c>
      <c r="N50" s="2068" t="e">
        <f t="shared" si="15"/>
        <v>#REF!</v>
      </c>
      <c r="O50" s="2068" t="e">
        <f t="shared" si="15"/>
        <v>#REF!</v>
      </c>
      <c r="P50" s="2068" t="e">
        <f t="shared" si="15"/>
        <v>#REF!</v>
      </c>
      <c r="Q50" s="2068" t="e">
        <f t="shared" si="15"/>
        <v>#REF!</v>
      </c>
      <c r="R50" s="2068" t="e">
        <f t="shared" si="15"/>
        <v>#REF!</v>
      </c>
      <c r="S50" s="2068" t="e">
        <f t="shared" si="15"/>
        <v>#REF!</v>
      </c>
      <c r="T50" s="2069" t="e">
        <f t="shared" si="15"/>
        <v>#REF!</v>
      </c>
      <c r="U50" s="1249" t="e">
        <f t="shared" si="15"/>
        <v>#REF!</v>
      </c>
      <c r="V50" s="974" t="e">
        <f t="shared" si="15"/>
        <v>#REF!</v>
      </c>
      <c r="W50" s="2067" t="e">
        <f t="shared" si="15"/>
        <v>#REF!</v>
      </c>
      <c r="X50" s="2067" t="e">
        <f t="shared" si="15"/>
        <v>#REF!</v>
      </c>
      <c r="Y50" s="2067" t="e">
        <f t="shared" si="15"/>
        <v>#REF!</v>
      </c>
      <c r="Z50" s="2067" t="e">
        <f t="shared" si="15"/>
        <v>#REF!</v>
      </c>
      <c r="AA50" s="2067" t="e">
        <f t="shared" si="15"/>
        <v>#REF!</v>
      </c>
      <c r="AB50" s="2067" t="e">
        <f t="shared" si="15"/>
        <v>#REF!</v>
      </c>
      <c r="AC50" s="2067" t="e">
        <f t="shared" si="15"/>
        <v>#REF!</v>
      </c>
      <c r="AD50" s="2067" t="e">
        <f t="shared" si="15"/>
        <v>#REF!</v>
      </c>
      <c r="AE50" s="2067" t="e">
        <f t="shared" si="15"/>
        <v>#REF!</v>
      </c>
      <c r="AF50" s="2067" t="e">
        <f t="shared" si="15"/>
        <v>#REF!</v>
      </c>
      <c r="AG50" s="2067" t="e">
        <f t="shared" si="15"/>
        <v>#REF!</v>
      </c>
      <c r="AH50" s="2101" t="e">
        <f t="shared" si="15"/>
        <v>#REF!</v>
      </c>
      <c r="AI50" s="2101" t="e">
        <f t="shared" si="15"/>
        <v>#REF!</v>
      </c>
      <c r="AJ50" s="2101" t="e">
        <f t="shared" si="15"/>
        <v>#REF!</v>
      </c>
      <c r="AK50" s="2068" t="e">
        <f t="shared" si="15"/>
        <v>#REF!</v>
      </c>
      <c r="AL50" s="2068" t="e">
        <f t="shared" si="15"/>
        <v>#REF!</v>
      </c>
      <c r="AM50" s="2068" t="e">
        <f t="shared" si="15"/>
        <v>#REF!</v>
      </c>
      <c r="AN50" s="2068" t="e">
        <f t="shared" si="15"/>
        <v>#REF!</v>
      </c>
      <c r="AO50" s="2068" t="e">
        <f t="shared" si="15"/>
        <v>#REF!</v>
      </c>
      <c r="AP50" s="2067" t="e">
        <f t="shared" si="15"/>
        <v>#REF!</v>
      </c>
      <c r="AQ50" s="2067" t="e">
        <f t="shared" si="15"/>
        <v>#REF!</v>
      </c>
      <c r="AR50" s="2067" t="e">
        <f t="shared" si="15"/>
        <v>#REF!</v>
      </c>
      <c r="AS50" s="2067" t="e">
        <f t="shared" si="15"/>
        <v>#REF!</v>
      </c>
      <c r="AT50" s="2067" t="e">
        <f t="shared" si="15"/>
        <v>#REF!</v>
      </c>
      <c r="AU50" s="2070" t="e">
        <f t="shared" si="15"/>
        <v>#REF!</v>
      </c>
      <c r="AV50" s="2070" t="e">
        <f t="shared" si="15"/>
        <v>#REF!</v>
      </c>
      <c r="AW50" s="2070" t="e">
        <f t="shared" si="15"/>
        <v>#REF!</v>
      </c>
      <c r="AX50" s="160"/>
    </row>
    <row r="51" spans="1:50" ht="20.25" x14ac:dyDescent="0.25">
      <c r="A51" s="2060" t="s">
        <v>403</v>
      </c>
      <c r="B51" s="2060" t="s">
        <v>68</v>
      </c>
      <c r="C51" s="2061" t="e">
        <f>'М11-21-31'!E21+'М11-21-31'!E51+'М11-21-31'!E85+'Т12-22-32'!E21+#REF!+'Т12-22-32'!E87+'Э13-23-33'!E21</f>
        <v>#REF!</v>
      </c>
      <c r="D51" s="2061" t="e">
        <f>'М11-21-31'!F21+'М11-21-31'!F51+'М11-21-31'!F85+'Т12-22-32'!F21+#REF!+'Т12-22-32'!F87+'Э13-23-33'!F21</f>
        <v>#REF!</v>
      </c>
      <c r="E51" s="2061" t="e">
        <f>'М11-21-31'!G21+'М11-21-31'!G51+'М11-21-31'!G85+'Т12-22-32'!G21+#REF!+'Т12-22-32'!G87+'Э13-23-33'!G21</f>
        <v>#REF!</v>
      </c>
      <c r="F51" s="2061" t="e">
        <f>'М11-21-31'!H21+'М11-21-31'!H51+'М11-21-31'!H85+'Т12-22-32'!H21+#REF!+'Т12-22-32'!H87+'Э13-23-33'!H21</f>
        <v>#REF!</v>
      </c>
      <c r="G51" s="2061" t="e">
        <f>'М11-21-31'!I21+'М11-21-31'!I51+'М11-21-31'!I85+'Т12-22-32'!I21+#REF!+'Т12-22-32'!I87+'Э13-23-33'!I21</f>
        <v>#REF!</v>
      </c>
      <c r="H51" s="2061" t="e">
        <f>'М11-21-31'!J21+'М11-21-31'!J51+'М11-21-31'!J85+'Т12-22-32'!J21+#REF!+'Т12-22-32'!J87+'Э13-23-33'!J21</f>
        <v>#REF!</v>
      </c>
      <c r="I51" s="2061" t="e">
        <f>'М11-21-31'!K21+'М11-21-31'!K51+'М11-21-31'!K85+'Т12-22-32'!K21+#REF!+'Т12-22-32'!K87+'Э13-23-33'!K21</f>
        <v>#REF!</v>
      </c>
      <c r="J51" s="2061" t="e">
        <f>'М11-21-31'!L21+'М11-21-31'!L51+'М11-21-31'!L85+'Т12-22-32'!L21+#REF!+'Т12-22-32'!L87+'Э13-23-33'!L21</f>
        <v>#REF!</v>
      </c>
      <c r="K51" s="2061" t="e">
        <f>'М11-21-31'!M21+'М11-21-31'!M51+'М11-21-31'!M85+'Т12-22-32'!M21+#REF!+'Т12-22-32'!M87+'Э13-23-33'!M21</f>
        <v>#REF!</v>
      </c>
      <c r="L51" s="2061" t="e">
        <f>'М11-21-31'!N21+'М11-21-31'!N51+'М11-21-31'!N85+'Т12-22-32'!N21+#REF!+'Т12-22-32'!N87+'Э13-23-33'!N21</f>
        <v>#REF!</v>
      </c>
      <c r="M51" s="2061" t="e">
        <f>'М11-21-31'!O21+'М11-21-31'!O51+'М11-21-31'!O85+'Т12-22-32'!O21+#REF!+'Т12-22-32'!O87+'Э13-23-33'!O21</f>
        <v>#REF!</v>
      </c>
      <c r="N51" s="2061" t="e">
        <f>'М11-21-31'!P21+'М11-21-31'!P51+'М11-21-31'!P85+'Т12-22-32'!P21+#REF!+'Т12-22-32'!P87+'Э13-23-33'!P21</f>
        <v>#REF!</v>
      </c>
      <c r="O51" s="2061" t="e">
        <f>'М11-21-31'!Q21+'М11-21-31'!Q51+'М11-21-31'!Q85+'Т12-22-32'!Q21+#REF!+'Т12-22-32'!Q87+'Э13-23-33'!Q21</f>
        <v>#REF!</v>
      </c>
      <c r="P51" s="2061" t="e">
        <f>'М11-21-31'!R21+'М11-21-31'!R51+'М11-21-31'!R85+'Т12-22-32'!R21+#REF!+'Т12-22-32'!R87+'Э13-23-33'!R21</f>
        <v>#REF!</v>
      </c>
      <c r="Q51" s="2061" t="e">
        <f>'М11-21-31'!S21+'М11-21-31'!S51+'М11-21-31'!S85+'Т12-22-32'!S21+#REF!+'Т12-22-32'!S87+'Э13-23-33'!S21</f>
        <v>#REF!</v>
      </c>
      <c r="R51" s="2061" t="e">
        <f>'М11-21-31'!T21+'М11-21-31'!T51+'М11-21-31'!T85+'Т12-22-32'!T21+#REF!+'Т12-22-32'!T87+'Э13-23-33'!T21</f>
        <v>#REF!</v>
      </c>
      <c r="S51" s="2061" t="e">
        <f>'М11-21-31'!U21+'М11-21-31'!U51+'М11-21-31'!U85+'Т12-22-32'!U21+#REF!+'Т12-22-32'!U87+'Э13-23-33'!U21</f>
        <v>#REF!</v>
      </c>
      <c r="T51" s="2062" t="e">
        <f>'М11-21-31'!V21+'М11-21-31'!V51+'М11-21-31'!V85+'Т12-22-32'!V21+#REF!+'Т12-22-32'!V87+'Э13-23-33'!V21</f>
        <v>#REF!</v>
      </c>
      <c r="U51" s="2062" t="e">
        <f>'М11-21-31'!W21+'М11-21-31'!W51+'М11-21-31'!W85+'Т12-22-32'!W21+#REF!+'Т12-22-32'!W87+'Э13-23-33'!W21</f>
        <v>#REF!</v>
      </c>
      <c r="V51" s="2063" t="e">
        <f>'М11-21-31'!X21+'М11-21-31'!X51+'М11-21-31'!X85+'Т12-22-32'!X21+#REF!+'Т12-22-32'!X87+'Э13-23-33'!X21</f>
        <v>#REF!</v>
      </c>
      <c r="W51" s="2061" t="e">
        <f>'М11-21-31'!Y21+'М11-21-31'!Y51+'М11-21-31'!Y85+'Т12-22-32'!Y21+#REF!+'Т12-22-32'!Y87+'Э13-23-33'!Y21</f>
        <v>#REF!</v>
      </c>
      <c r="X51" s="2061" t="e">
        <f>'М11-21-31'!Z21+'М11-21-31'!Z51+'М11-21-31'!Z85+'Т12-22-32'!Z21+#REF!+'Т12-22-32'!Z87+'Э13-23-33'!Z21</f>
        <v>#REF!</v>
      </c>
      <c r="Y51" s="2061" t="e">
        <f>'М11-21-31'!AA21+'М11-21-31'!AA51+'М11-21-31'!AA85+'Т12-22-32'!AA21+#REF!+'Т12-22-32'!AA87+'Э13-23-33'!AA21</f>
        <v>#REF!</v>
      </c>
      <c r="Z51" s="2061" t="e">
        <f>'М11-21-31'!AB21+'М11-21-31'!AB51+'М11-21-31'!AB85+'Т12-22-32'!AB21+#REF!+'Т12-22-32'!AB87+'Э13-23-33'!AB21</f>
        <v>#REF!</v>
      </c>
      <c r="AA51" s="2061" t="e">
        <f>'М11-21-31'!AC21+'М11-21-31'!AC51+'М11-21-31'!AC85+'Т12-22-32'!AC21+#REF!+'Т12-22-32'!AC87+'Э13-23-33'!AC21</f>
        <v>#REF!</v>
      </c>
      <c r="AB51" s="2061" t="e">
        <f>'М11-21-31'!AD21+'М11-21-31'!AD51+'М11-21-31'!AD85+'Т12-22-32'!AD21+#REF!+'Т12-22-32'!AD87+'Э13-23-33'!AD21</f>
        <v>#REF!</v>
      </c>
      <c r="AC51" s="2061" t="e">
        <f>'М11-21-31'!AE21+'М11-21-31'!AE51+'М11-21-31'!AE85+'Т12-22-32'!AE21+#REF!+'Т12-22-32'!AE87+'Э13-23-33'!AE21</f>
        <v>#REF!</v>
      </c>
      <c r="AD51" s="2061" t="e">
        <f>'М11-21-31'!AF21+'М11-21-31'!AF51+'М11-21-31'!AF85+'Т12-22-32'!AF21+#REF!+'Т12-22-32'!AF87+'Э13-23-33'!AF21</f>
        <v>#REF!</v>
      </c>
      <c r="AE51" s="2061" t="e">
        <f>'М11-21-31'!AG21+'М11-21-31'!AG51+'М11-21-31'!AG85+'Т12-22-32'!AG21+#REF!+'Т12-22-32'!AG87+'Э13-23-33'!AG21</f>
        <v>#REF!</v>
      </c>
      <c r="AF51" s="2061" t="e">
        <f>'М11-21-31'!AH21+'М11-21-31'!AH51+'М11-21-31'!AH85+'Т12-22-32'!AH21+#REF!+'Т12-22-32'!AH87+'Э13-23-33'!AH21</f>
        <v>#REF!</v>
      </c>
      <c r="AG51" s="2061" t="e">
        <f>'М11-21-31'!AI21+'М11-21-31'!AI51+'М11-21-31'!AI85+'Т12-22-32'!AI21+#REF!+'Т12-22-32'!AI87+'Э13-23-33'!AI21</f>
        <v>#REF!</v>
      </c>
      <c r="AH51" s="2061" t="e">
        <f>'М11-21-31'!AJ21+'М11-21-31'!AJ51+'М11-21-31'!AJ85+'Т12-22-32'!AJ21+#REF!+'Т12-22-32'!AJ87+'Э13-23-33'!AJ21</f>
        <v>#REF!</v>
      </c>
      <c r="AI51" s="2061" t="e">
        <f>'М11-21-31'!AK21+'М11-21-31'!AK51+'М11-21-31'!AK85+'Т12-22-32'!AK21+#REF!+'Т12-22-32'!AK87+'Э13-23-33'!AK21</f>
        <v>#REF!</v>
      </c>
      <c r="AJ51" s="2061" t="e">
        <f>'М11-21-31'!AL21+'М11-21-31'!AL51+'М11-21-31'!AL85+'Т12-22-32'!AL21+#REF!+'Т12-22-32'!AL87+'Э13-23-33'!AL21</f>
        <v>#REF!</v>
      </c>
      <c r="AK51" s="2061" t="e">
        <f>'М11-21-31'!AM21+'М11-21-31'!AM51+'М11-21-31'!AM85+'Т12-22-32'!AM21+#REF!+'Т12-22-32'!AM87+'Э13-23-33'!AM21</f>
        <v>#REF!</v>
      </c>
      <c r="AL51" s="2061" t="e">
        <f>'М11-21-31'!AN21+'М11-21-31'!AN51+'М11-21-31'!AN85+'Т12-22-32'!AN21+#REF!+'Т12-22-32'!AN87+'Э13-23-33'!AN21</f>
        <v>#REF!</v>
      </c>
      <c r="AM51" s="2061" t="e">
        <f>'М11-21-31'!AO21+'М11-21-31'!AO51+'М11-21-31'!AO85+'Т12-22-32'!AO21+#REF!+'Т12-22-32'!AO87+'Э13-23-33'!AO21</f>
        <v>#REF!</v>
      </c>
      <c r="AN51" s="2061" t="e">
        <f>'М11-21-31'!AP21+'М11-21-31'!AP51+'М11-21-31'!AP85+'Т12-22-32'!AP21+#REF!+'Т12-22-32'!AP87+'Э13-23-33'!AP21</f>
        <v>#REF!</v>
      </c>
      <c r="AO51" s="2061" t="e">
        <f>'М11-21-31'!AQ21+'М11-21-31'!AQ51+'М11-21-31'!AQ85+'Т12-22-32'!AQ21+#REF!+'Т12-22-32'!AQ87+'Э13-23-33'!AQ21</f>
        <v>#REF!</v>
      </c>
      <c r="AP51" s="2061" t="e">
        <f>'М11-21-31'!AR21+'М11-21-31'!AR51+'М11-21-31'!AR85+'Т12-22-32'!AR21+#REF!+'Т12-22-32'!AR87+'Э13-23-33'!AR21</f>
        <v>#REF!</v>
      </c>
      <c r="AQ51" s="2061" t="e">
        <f>'М11-21-31'!AS21+'М11-21-31'!AS51+'М11-21-31'!AS85+'Т12-22-32'!AS21+#REF!+'Т12-22-32'!AS87+'Э13-23-33'!AS21</f>
        <v>#REF!</v>
      </c>
      <c r="AR51" s="2061" t="e">
        <f>'М11-21-31'!AT21+'М11-21-31'!AT51+'М11-21-31'!AT85+'Т12-22-32'!AT21+#REF!+'Т12-22-32'!AT87+'Э13-23-33'!AT21</f>
        <v>#REF!</v>
      </c>
      <c r="AS51" s="2061" t="e">
        <f>'М11-21-31'!AU21+'М11-21-31'!AU51+'М11-21-31'!AU85+'Т12-22-32'!AU21+#REF!+'Т12-22-32'!AU87+'Э13-23-33'!AU21</f>
        <v>#REF!</v>
      </c>
      <c r="AT51" s="2061" t="e">
        <f>'М11-21-31'!AV21+'М11-21-31'!AV51+'М11-21-31'!AV85+'Т12-22-32'!AV21+#REF!+'Т12-22-32'!AV87+'Э13-23-33'!AV21</f>
        <v>#REF!</v>
      </c>
      <c r="AU51" s="605" t="e">
        <f>SUM(C51:T51)</f>
        <v>#REF!</v>
      </c>
      <c r="AV51" s="227" t="e">
        <f>SUM(U51:AT51)</f>
        <v>#REF!</v>
      </c>
      <c r="AW51" s="227" t="e">
        <f>AU51+AV51</f>
        <v>#REF!</v>
      </c>
      <c r="AX51" s="160" t="e">
        <f>IF(AW51=1120, "+", "-")</f>
        <v>#REF!</v>
      </c>
    </row>
    <row r="52" spans="1:50" ht="20.25" x14ac:dyDescent="0.25">
      <c r="A52" s="2066"/>
      <c r="B52" s="2066"/>
      <c r="C52" s="2067" t="e">
        <f t="shared" ref="C52:AW52" si="16">C51</f>
        <v>#REF!</v>
      </c>
      <c r="D52" s="2067" t="e">
        <f t="shared" si="16"/>
        <v>#REF!</v>
      </c>
      <c r="E52" s="2067" t="e">
        <f t="shared" si="16"/>
        <v>#REF!</v>
      </c>
      <c r="F52" s="2067" t="e">
        <f t="shared" si="16"/>
        <v>#REF!</v>
      </c>
      <c r="G52" s="2067" t="e">
        <f t="shared" si="16"/>
        <v>#REF!</v>
      </c>
      <c r="H52" s="2067" t="e">
        <f t="shared" si="16"/>
        <v>#REF!</v>
      </c>
      <c r="I52" s="2067" t="e">
        <f t="shared" si="16"/>
        <v>#REF!</v>
      </c>
      <c r="J52" s="2067" t="e">
        <f t="shared" si="16"/>
        <v>#REF!</v>
      </c>
      <c r="K52" s="2068" t="e">
        <f t="shared" si="16"/>
        <v>#REF!</v>
      </c>
      <c r="L52" s="2068" t="e">
        <f t="shared" si="16"/>
        <v>#REF!</v>
      </c>
      <c r="M52" s="2068" t="e">
        <f t="shared" si="16"/>
        <v>#REF!</v>
      </c>
      <c r="N52" s="2068" t="e">
        <f t="shared" si="16"/>
        <v>#REF!</v>
      </c>
      <c r="O52" s="2068" t="e">
        <f t="shared" si="16"/>
        <v>#REF!</v>
      </c>
      <c r="P52" s="2068" t="e">
        <f t="shared" si="16"/>
        <v>#REF!</v>
      </c>
      <c r="Q52" s="2068" t="e">
        <f t="shared" si="16"/>
        <v>#REF!</v>
      </c>
      <c r="R52" s="2068" t="e">
        <f t="shared" si="16"/>
        <v>#REF!</v>
      </c>
      <c r="S52" s="2068" t="e">
        <f t="shared" si="16"/>
        <v>#REF!</v>
      </c>
      <c r="T52" s="2069" t="e">
        <f t="shared" si="16"/>
        <v>#REF!</v>
      </c>
      <c r="U52" s="1249" t="e">
        <f t="shared" si="16"/>
        <v>#REF!</v>
      </c>
      <c r="V52" s="974" t="e">
        <f t="shared" si="16"/>
        <v>#REF!</v>
      </c>
      <c r="W52" s="2067" t="e">
        <f t="shared" si="16"/>
        <v>#REF!</v>
      </c>
      <c r="X52" s="2102" t="e">
        <f t="shared" si="16"/>
        <v>#REF!</v>
      </c>
      <c r="Y52" s="2102" t="e">
        <f t="shared" si="16"/>
        <v>#REF!</v>
      </c>
      <c r="Z52" s="2102" t="e">
        <f t="shared" si="16"/>
        <v>#REF!</v>
      </c>
      <c r="AA52" s="2102" t="e">
        <f t="shared" si="16"/>
        <v>#REF!</v>
      </c>
      <c r="AB52" s="2102" t="e">
        <f t="shared" si="16"/>
        <v>#REF!</v>
      </c>
      <c r="AC52" s="2102" t="e">
        <f t="shared" si="16"/>
        <v>#REF!</v>
      </c>
      <c r="AD52" s="2102" t="e">
        <f t="shared" si="16"/>
        <v>#REF!</v>
      </c>
      <c r="AE52" s="2102" t="e">
        <f t="shared" si="16"/>
        <v>#REF!</v>
      </c>
      <c r="AF52" s="2102" t="e">
        <f t="shared" si="16"/>
        <v>#REF!</v>
      </c>
      <c r="AG52" s="2102" t="e">
        <f t="shared" si="16"/>
        <v>#REF!</v>
      </c>
      <c r="AH52" s="2100" t="e">
        <f t="shared" si="16"/>
        <v>#REF!</v>
      </c>
      <c r="AI52" s="2100" t="e">
        <f t="shared" si="16"/>
        <v>#REF!</v>
      </c>
      <c r="AJ52" s="2100" t="e">
        <f t="shared" si="16"/>
        <v>#REF!</v>
      </c>
      <c r="AK52" s="2100" t="e">
        <f t="shared" si="16"/>
        <v>#REF!</v>
      </c>
      <c r="AL52" s="2100" t="e">
        <f t="shared" si="16"/>
        <v>#REF!</v>
      </c>
      <c r="AM52" s="2100" t="e">
        <f t="shared" si="16"/>
        <v>#REF!</v>
      </c>
      <c r="AN52" s="2100" t="e">
        <f t="shared" si="16"/>
        <v>#REF!</v>
      </c>
      <c r="AO52" s="2100" t="e">
        <f t="shared" si="16"/>
        <v>#REF!</v>
      </c>
      <c r="AP52" s="2102" t="e">
        <f t="shared" si="16"/>
        <v>#REF!</v>
      </c>
      <c r="AQ52" s="2102" t="e">
        <f t="shared" si="16"/>
        <v>#REF!</v>
      </c>
      <c r="AR52" s="2102" t="e">
        <f t="shared" si="16"/>
        <v>#REF!</v>
      </c>
      <c r="AS52" s="2102" t="e">
        <f t="shared" si="16"/>
        <v>#REF!</v>
      </c>
      <c r="AT52" s="2067" t="e">
        <f t="shared" si="16"/>
        <v>#REF!</v>
      </c>
      <c r="AU52" s="2070" t="e">
        <f t="shared" si="16"/>
        <v>#REF!</v>
      </c>
      <c r="AV52" s="2071" t="e">
        <f t="shared" si="16"/>
        <v>#REF!</v>
      </c>
      <c r="AW52" s="2071" t="e">
        <f t="shared" si="16"/>
        <v>#REF!</v>
      </c>
      <c r="AX52" s="160"/>
    </row>
    <row r="53" spans="1:50" ht="20.25" x14ac:dyDescent="0.25">
      <c r="A53" s="2060" t="s">
        <v>404</v>
      </c>
      <c r="B53" s="2060" t="s">
        <v>52</v>
      </c>
      <c r="C53" s="2061" t="e">
        <f>'М11-21-31'!E14+'М11-21-31'!E53+'Т12-22-32'!E14+#REF!+'Э13-23-33'!E14+#REF!</f>
        <v>#REF!</v>
      </c>
      <c r="D53" s="2061" t="e">
        <f>'М11-21-31'!F14+'М11-21-31'!F53+'Т12-22-32'!F14+#REF!+'Э13-23-33'!F14+#REF!</f>
        <v>#REF!</v>
      </c>
      <c r="E53" s="2061" t="e">
        <f>'М11-21-31'!G14+'М11-21-31'!G53+'Т12-22-32'!G14+#REF!+'Э13-23-33'!G14+#REF!</f>
        <v>#REF!</v>
      </c>
      <c r="F53" s="2061" t="e">
        <f>'М11-21-31'!H14+'М11-21-31'!H53+'Т12-22-32'!H14+#REF!+'Э13-23-33'!H14+#REF!</f>
        <v>#REF!</v>
      </c>
      <c r="G53" s="2061" t="e">
        <f>'М11-21-31'!I14+'М11-21-31'!I53+'Т12-22-32'!I14+#REF!+'Э13-23-33'!I14+#REF!</f>
        <v>#REF!</v>
      </c>
      <c r="H53" s="2061" t="e">
        <f>'М11-21-31'!J14+'М11-21-31'!J53+'Т12-22-32'!J14+#REF!+'Э13-23-33'!J14+#REF!</f>
        <v>#REF!</v>
      </c>
      <c r="I53" s="2061" t="e">
        <f>'М11-21-31'!K14+'М11-21-31'!K53+'Т12-22-32'!K14+#REF!+'Э13-23-33'!K14+#REF!</f>
        <v>#REF!</v>
      </c>
      <c r="J53" s="2061" t="e">
        <f>'М11-21-31'!L14+'М11-21-31'!L53+'Т12-22-32'!L14+#REF!+'Э13-23-33'!L14+#REF!</f>
        <v>#REF!</v>
      </c>
      <c r="K53" s="2061" t="e">
        <f>'М11-21-31'!M14+'М11-21-31'!M53+'Т12-22-32'!M14+#REF!+'Э13-23-33'!M14+#REF!</f>
        <v>#REF!</v>
      </c>
      <c r="L53" s="2061" t="e">
        <f>'М11-21-31'!N14+'М11-21-31'!N53+'Т12-22-32'!N14+#REF!+'Э13-23-33'!N14+#REF!</f>
        <v>#REF!</v>
      </c>
      <c r="M53" s="2061" t="e">
        <f>'М11-21-31'!O14+'М11-21-31'!O53+'Т12-22-32'!O14+#REF!+'Э13-23-33'!O14+#REF!</f>
        <v>#REF!</v>
      </c>
      <c r="N53" s="2061" t="e">
        <f>'М11-21-31'!P14+'М11-21-31'!P53+'Т12-22-32'!P14+#REF!+'Э13-23-33'!P14+#REF!</f>
        <v>#REF!</v>
      </c>
      <c r="O53" s="2061" t="e">
        <f>'М11-21-31'!Q14+'М11-21-31'!Q53+'Т12-22-32'!Q14+#REF!+'Э13-23-33'!Q14+#REF!</f>
        <v>#REF!</v>
      </c>
      <c r="P53" s="2061" t="e">
        <f>'М11-21-31'!R14+'М11-21-31'!R53+'Т12-22-32'!R14+#REF!+'Э13-23-33'!R14+#REF!</f>
        <v>#REF!</v>
      </c>
      <c r="Q53" s="2061" t="e">
        <f>'М11-21-31'!S14+'М11-21-31'!S53+'Т12-22-32'!S14+#REF!+'Э13-23-33'!S14+#REF!</f>
        <v>#REF!</v>
      </c>
      <c r="R53" s="2061" t="e">
        <f>'М11-21-31'!T14+'М11-21-31'!T53+'Т12-22-32'!T14+#REF!+'Э13-23-33'!T14+#REF!</f>
        <v>#REF!</v>
      </c>
      <c r="S53" s="2061" t="e">
        <f>'М11-21-31'!U14+'М11-21-31'!U53+'Т12-22-32'!U14+#REF!+'Э13-23-33'!U14+#REF!</f>
        <v>#REF!</v>
      </c>
      <c r="T53" s="2062" t="e">
        <f>'М11-21-31'!V14+'М11-21-31'!V53+'Т12-22-32'!V14+#REF!+'Э13-23-33'!V14+#REF!</f>
        <v>#REF!</v>
      </c>
      <c r="U53" s="2062" t="e">
        <f>'М11-21-31'!W14+'М11-21-31'!W53+'Т12-22-32'!W14+#REF!+'Э13-23-33'!W14+#REF!</f>
        <v>#REF!</v>
      </c>
      <c r="V53" s="2063" t="e">
        <f>'М11-21-31'!X14+'М11-21-31'!X53+'Т12-22-32'!X14+#REF!+'Э13-23-33'!X14+#REF!</f>
        <v>#REF!</v>
      </c>
      <c r="W53" s="2061" t="e">
        <f>'М11-21-31'!Y14+'М11-21-31'!Y53+'Т12-22-32'!Y14+#REF!+'Э13-23-33'!Y14+#REF!</f>
        <v>#REF!</v>
      </c>
      <c r="X53" s="2061" t="e">
        <f>'М11-21-31'!Z14+'М11-21-31'!Z53+'Т12-22-32'!Z14+#REF!+'Э13-23-33'!Z14+#REF!</f>
        <v>#REF!</v>
      </c>
      <c r="Y53" s="2061" t="e">
        <f>'М11-21-31'!AA14+'М11-21-31'!AA53+'Т12-22-32'!AA14+#REF!+'Э13-23-33'!AA14+#REF!</f>
        <v>#REF!</v>
      </c>
      <c r="Z53" s="2061" t="e">
        <f>'М11-21-31'!AB14+'М11-21-31'!AB53+'Т12-22-32'!AB14+#REF!+'Э13-23-33'!AB14+#REF!</f>
        <v>#REF!</v>
      </c>
      <c r="AA53" s="2061" t="e">
        <f>'М11-21-31'!AC14+'М11-21-31'!AC53+'Т12-22-32'!AC14+#REF!+'Э13-23-33'!AC14+#REF!</f>
        <v>#REF!</v>
      </c>
      <c r="AB53" s="2061" t="e">
        <f>'М11-21-31'!AD14+'М11-21-31'!AD53+'Т12-22-32'!AD14+#REF!+'Э13-23-33'!AD14+#REF!</f>
        <v>#REF!</v>
      </c>
      <c r="AC53" s="2061" t="e">
        <f>'М11-21-31'!AE14+'М11-21-31'!AE53+'Т12-22-32'!AE14+#REF!+'Э13-23-33'!AE14+#REF!</f>
        <v>#REF!</v>
      </c>
      <c r="AD53" s="2061" t="e">
        <f>'М11-21-31'!AF14+'М11-21-31'!AF53+'Т12-22-32'!AF14+#REF!+'Э13-23-33'!AF14+#REF!</f>
        <v>#REF!</v>
      </c>
      <c r="AE53" s="2061" t="e">
        <f>'М11-21-31'!AG14+'М11-21-31'!AG53+'Т12-22-32'!AG14+#REF!+'Э13-23-33'!AG14+#REF!</f>
        <v>#REF!</v>
      </c>
      <c r="AF53" s="2061" t="e">
        <f>'М11-21-31'!AH14+'М11-21-31'!AH53+'Т12-22-32'!AH14+#REF!+'Э13-23-33'!AH14+#REF!</f>
        <v>#REF!</v>
      </c>
      <c r="AG53" s="2061" t="e">
        <f>'М11-21-31'!AI14+'М11-21-31'!AI53+'Т12-22-32'!AI14+#REF!+'Э13-23-33'!AI14+#REF!</f>
        <v>#REF!</v>
      </c>
      <c r="AH53" s="2061" t="e">
        <f>'М11-21-31'!AJ14+'М11-21-31'!AJ53+'Т12-22-32'!AJ14+#REF!+'Э13-23-33'!AJ14+#REF!</f>
        <v>#REF!</v>
      </c>
      <c r="AI53" s="2061" t="e">
        <f>'М11-21-31'!AK14+'М11-21-31'!AK53+'Т12-22-32'!AK14+#REF!+'Э13-23-33'!AK14+#REF!</f>
        <v>#REF!</v>
      </c>
      <c r="AJ53" s="2061" t="e">
        <f>'М11-21-31'!AL14+'М11-21-31'!AL53+'Т12-22-32'!AL14+#REF!+'Э13-23-33'!AL14+#REF!</f>
        <v>#REF!</v>
      </c>
      <c r="AK53" s="2061" t="e">
        <f>'М11-21-31'!AM14+'М11-21-31'!AM53+'Т12-22-32'!AM14+#REF!+'Э13-23-33'!AM14+#REF!</f>
        <v>#REF!</v>
      </c>
      <c r="AL53" s="2061" t="e">
        <f>'М11-21-31'!AN14+'М11-21-31'!AN53+'Т12-22-32'!AN14+#REF!+'Э13-23-33'!AN14+#REF!</f>
        <v>#REF!</v>
      </c>
      <c r="AM53" s="2061" t="e">
        <f>'М11-21-31'!AO14+'М11-21-31'!AO53+'Т12-22-32'!AO14+#REF!+'Э13-23-33'!AO14+#REF!</f>
        <v>#REF!</v>
      </c>
      <c r="AN53" s="2061" t="e">
        <f>'М11-21-31'!AP14+'М11-21-31'!AP53+'Т12-22-32'!AP14+#REF!+'Э13-23-33'!AP14+#REF!</f>
        <v>#REF!</v>
      </c>
      <c r="AO53" s="2061" t="e">
        <f>'М11-21-31'!AQ14+'М11-21-31'!AQ53+'Т12-22-32'!AQ14+#REF!+'Э13-23-33'!AQ14+#REF!</f>
        <v>#REF!</v>
      </c>
      <c r="AP53" s="2061" t="e">
        <f>'М11-21-31'!AR14+'М11-21-31'!AR53+'Т12-22-32'!AR14+#REF!+'Э13-23-33'!AR14+#REF!</f>
        <v>#REF!</v>
      </c>
      <c r="AQ53" s="2061" t="e">
        <f>'М11-21-31'!AS14+'М11-21-31'!AS53+'Т12-22-32'!AS14+#REF!+'Э13-23-33'!AS14+#REF!</f>
        <v>#REF!</v>
      </c>
      <c r="AR53" s="2061" t="e">
        <f>'М11-21-31'!AT14+'М11-21-31'!AT53+'Т12-22-32'!AT14+#REF!+'Э13-23-33'!AT14+#REF!</f>
        <v>#REF!</v>
      </c>
      <c r="AS53" s="2061" t="e">
        <f>'М11-21-31'!AU14+'М11-21-31'!AU53+'Т12-22-32'!AU14+#REF!+'Э13-23-33'!AU14+#REF!</f>
        <v>#REF!</v>
      </c>
      <c r="AT53" s="2061" t="e">
        <f>'М11-21-31'!AV14+'М11-21-31'!AV53+'Т12-22-32'!AV14+#REF!+'Э13-23-33'!AV14+#REF!</f>
        <v>#REF!</v>
      </c>
      <c r="AU53" s="605" t="e">
        <f>SUM(C53:T53)</f>
        <v>#REF!</v>
      </c>
      <c r="AV53" s="227" t="e">
        <f>SUM(U53:AT53)</f>
        <v>#REF!</v>
      </c>
      <c r="AW53" s="227" t="e">
        <f>AU53+AV53</f>
        <v>#REF!</v>
      </c>
      <c r="AX53" s="160" t="e">
        <f>IF(AW53=486, "+", "-")</f>
        <v>#REF!</v>
      </c>
    </row>
    <row r="54" spans="1:50" ht="31.5" x14ac:dyDescent="0.25">
      <c r="A54" s="2060" t="s">
        <v>404</v>
      </c>
      <c r="B54" s="2060" t="s">
        <v>405</v>
      </c>
      <c r="C54" s="2061">
        <f>'М11-21-31'!E30</f>
        <v>0</v>
      </c>
      <c r="D54" s="2061">
        <f>'М11-21-31'!F30</f>
        <v>0</v>
      </c>
      <c r="E54" s="2061">
        <f>'М11-21-31'!G30</f>
        <v>0</v>
      </c>
      <c r="F54" s="2061">
        <f>'М11-21-31'!H30</f>
        <v>0</v>
      </c>
      <c r="G54" s="2061">
        <f>'М11-21-31'!I30</f>
        <v>0</v>
      </c>
      <c r="H54" s="2061">
        <f>'М11-21-31'!J30</f>
        <v>0</v>
      </c>
      <c r="I54" s="2061">
        <f>'М11-21-31'!K30</f>
        <v>0</v>
      </c>
      <c r="J54" s="2061">
        <f>'М11-21-31'!L30</f>
        <v>0</v>
      </c>
      <c r="K54" s="2061">
        <f>'М11-21-31'!M30</f>
        <v>0</v>
      </c>
      <c r="L54" s="2061">
        <f>'М11-21-31'!N30</f>
        <v>0</v>
      </c>
      <c r="M54" s="2061">
        <f>'М11-21-31'!O30</f>
        <v>0</v>
      </c>
      <c r="N54" s="2061">
        <f>'М11-21-31'!P30</f>
        <v>0</v>
      </c>
      <c r="O54" s="2061">
        <f>'М11-21-31'!Q30</f>
        <v>0</v>
      </c>
      <c r="P54" s="2061">
        <f>'М11-21-31'!R30</f>
        <v>0</v>
      </c>
      <c r="Q54" s="2061">
        <f>'М11-21-31'!S30</f>
        <v>0</v>
      </c>
      <c r="R54" s="2061">
        <f>'М11-21-31'!T30</f>
        <v>0</v>
      </c>
      <c r="S54" s="2061">
        <f>'М11-21-31'!U30</f>
        <v>0</v>
      </c>
      <c r="T54" s="2062">
        <f>'М11-21-31'!V30</f>
        <v>0</v>
      </c>
      <c r="U54" s="2062">
        <f>'М11-21-31'!W30</f>
        <v>0</v>
      </c>
      <c r="V54" s="2063">
        <f>'М11-21-31'!X30</f>
        <v>2</v>
      </c>
      <c r="W54" s="2061">
        <f>'М11-21-31'!Y30</f>
        <v>4</v>
      </c>
      <c r="X54" s="2061">
        <f>'М11-21-31'!Z30</f>
        <v>2</v>
      </c>
      <c r="Y54" s="2061">
        <f>'М11-21-31'!AA30</f>
        <v>2</v>
      </c>
      <c r="Z54" s="2061">
        <f>'М11-21-31'!AB30</f>
        <v>0</v>
      </c>
      <c r="AA54" s="2061">
        <f>'М11-21-31'!AC30</f>
        <v>2</v>
      </c>
      <c r="AB54" s="2061">
        <f>'М11-21-31'!AD30</f>
        <v>2</v>
      </c>
      <c r="AC54" s="2061">
        <f>'М11-21-31'!AE30</f>
        <v>0</v>
      </c>
      <c r="AD54" s="2061">
        <f>'М11-21-31'!AF30</f>
        <v>2</v>
      </c>
      <c r="AE54" s="2061">
        <f>'М11-21-31'!AG30</f>
        <v>0</v>
      </c>
      <c r="AF54" s="2061">
        <f>'М11-21-31'!AH30</f>
        <v>2</v>
      </c>
      <c r="AG54" s="2061">
        <f>'М11-21-31'!AI30</f>
        <v>2</v>
      </c>
      <c r="AH54" s="2061">
        <f>'М11-21-31'!AJ30</f>
        <v>0</v>
      </c>
      <c r="AI54" s="2061">
        <f>'М11-21-31'!AK30</f>
        <v>2</v>
      </c>
      <c r="AJ54" s="2061">
        <f>'М11-21-31'!AL30</f>
        <v>2</v>
      </c>
      <c r="AK54" s="2061">
        <f>'М11-21-31'!AM30</f>
        <v>0</v>
      </c>
      <c r="AL54" s="2061">
        <f>'М11-21-31'!AN30</f>
        <v>2</v>
      </c>
      <c r="AM54" s="2061">
        <f>'М11-21-31'!AO30</f>
        <v>2</v>
      </c>
      <c r="AN54" s="2061">
        <f>'М11-21-31'!AP30</f>
        <v>0</v>
      </c>
      <c r="AO54" s="2061">
        <f>'М11-21-31'!AQ30</f>
        <v>2</v>
      </c>
      <c r="AP54" s="2061">
        <f>'М11-21-31'!AR30</f>
        <v>2</v>
      </c>
      <c r="AQ54" s="2061">
        <f>'М11-21-31'!AS30</f>
        <v>0</v>
      </c>
      <c r="AR54" s="2061">
        <f>'М11-21-31'!AT30</f>
        <v>2</v>
      </c>
      <c r="AS54" s="2061">
        <f>'М11-21-31'!AU30</f>
        <v>2</v>
      </c>
      <c r="AT54" s="2061">
        <f>'М11-21-31'!AV30</f>
        <v>0</v>
      </c>
      <c r="AU54" s="605">
        <f>SUM(C54:T54)</f>
        <v>0</v>
      </c>
      <c r="AV54" s="227">
        <f>SUM(U54:AT54)</f>
        <v>36</v>
      </c>
      <c r="AW54" s="227">
        <f>AU54+AV54</f>
        <v>36</v>
      </c>
      <c r="AX54" s="160" t="str">
        <f>IF(AW54=40, "+", "-")</f>
        <v>-</v>
      </c>
    </row>
    <row r="55" spans="1:50" ht="31.5" x14ac:dyDescent="0.25">
      <c r="A55" s="2060" t="s">
        <v>404</v>
      </c>
      <c r="B55" s="2060" t="s">
        <v>406</v>
      </c>
      <c r="C55" s="2061" t="e">
        <f>#REF!+#REF!</f>
        <v>#REF!</v>
      </c>
      <c r="D55" s="2061" t="e">
        <f>#REF!+#REF!</f>
        <v>#REF!</v>
      </c>
      <c r="E55" s="2061" t="e">
        <f>#REF!+#REF!</f>
        <v>#REF!</v>
      </c>
      <c r="F55" s="2061" t="e">
        <f>#REF!+#REF!</f>
        <v>#REF!</v>
      </c>
      <c r="G55" s="2061" t="e">
        <f>#REF!+#REF!</f>
        <v>#REF!</v>
      </c>
      <c r="H55" s="2061" t="e">
        <f>#REF!+#REF!</f>
        <v>#REF!</v>
      </c>
      <c r="I55" s="2061" t="e">
        <f>#REF!+#REF!</f>
        <v>#REF!</v>
      </c>
      <c r="J55" s="2061" t="e">
        <f>#REF!+#REF!</f>
        <v>#REF!</v>
      </c>
      <c r="K55" s="2061" t="e">
        <f>#REF!+#REF!</f>
        <v>#REF!</v>
      </c>
      <c r="L55" s="2061" t="e">
        <f>#REF!+#REF!</f>
        <v>#REF!</v>
      </c>
      <c r="M55" s="2061" t="e">
        <f>#REF!+#REF!</f>
        <v>#REF!</v>
      </c>
      <c r="N55" s="2061" t="e">
        <f>#REF!+#REF!</f>
        <v>#REF!</v>
      </c>
      <c r="O55" s="2061" t="e">
        <f>#REF!+#REF!</f>
        <v>#REF!</v>
      </c>
      <c r="P55" s="2061" t="e">
        <f>#REF!+#REF!</f>
        <v>#REF!</v>
      </c>
      <c r="Q55" s="2061" t="e">
        <f>#REF!+#REF!</f>
        <v>#REF!</v>
      </c>
      <c r="R55" s="2061" t="e">
        <f>#REF!+#REF!</f>
        <v>#REF!</v>
      </c>
      <c r="S55" s="2061" t="e">
        <f>#REF!+#REF!</f>
        <v>#REF!</v>
      </c>
      <c r="T55" s="2062" t="e">
        <f>#REF!+#REF!</f>
        <v>#REF!</v>
      </c>
      <c r="U55" s="2062" t="e">
        <f>#REF!+#REF!</f>
        <v>#REF!</v>
      </c>
      <c r="V55" s="2063" t="e">
        <f>#REF!+#REF!</f>
        <v>#REF!</v>
      </c>
      <c r="W55" s="2061" t="e">
        <f>#REF!+#REF!</f>
        <v>#REF!</v>
      </c>
      <c r="X55" s="2061" t="e">
        <f>#REF!+#REF!</f>
        <v>#REF!</v>
      </c>
      <c r="Y55" s="2061" t="e">
        <f>#REF!+#REF!</f>
        <v>#REF!</v>
      </c>
      <c r="Z55" s="2061" t="e">
        <f>#REF!+#REF!</f>
        <v>#REF!</v>
      </c>
      <c r="AA55" s="2061" t="e">
        <f>#REF!+#REF!</f>
        <v>#REF!</v>
      </c>
      <c r="AB55" s="2061" t="e">
        <f>#REF!+#REF!</f>
        <v>#REF!</v>
      </c>
      <c r="AC55" s="2061" t="e">
        <f>#REF!+#REF!</f>
        <v>#REF!</v>
      </c>
      <c r="AD55" s="2061" t="e">
        <f>#REF!+#REF!</f>
        <v>#REF!</v>
      </c>
      <c r="AE55" s="2061" t="e">
        <f>#REF!+#REF!</f>
        <v>#REF!</v>
      </c>
      <c r="AF55" s="2061" t="e">
        <f>#REF!+#REF!</f>
        <v>#REF!</v>
      </c>
      <c r="AG55" s="2061" t="e">
        <f>#REF!+#REF!</f>
        <v>#REF!</v>
      </c>
      <c r="AH55" s="2061" t="e">
        <f>#REF!+#REF!</f>
        <v>#REF!</v>
      </c>
      <c r="AI55" s="2061" t="e">
        <f>#REF!+#REF!</f>
        <v>#REF!</v>
      </c>
      <c r="AJ55" s="2061" t="e">
        <f>#REF!+#REF!</f>
        <v>#REF!</v>
      </c>
      <c r="AK55" s="2061" t="e">
        <f>#REF!+#REF!</f>
        <v>#REF!</v>
      </c>
      <c r="AL55" s="2061" t="e">
        <f>#REF!+#REF!</f>
        <v>#REF!</v>
      </c>
      <c r="AM55" s="2061" t="e">
        <f>#REF!+#REF!</f>
        <v>#REF!</v>
      </c>
      <c r="AN55" s="2061" t="e">
        <f>#REF!+#REF!</f>
        <v>#REF!</v>
      </c>
      <c r="AO55" s="2061" t="e">
        <f>#REF!+#REF!</f>
        <v>#REF!</v>
      </c>
      <c r="AP55" s="2061" t="e">
        <f>#REF!+#REF!</f>
        <v>#REF!</v>
      </c>
      <c r="AQ55" s="2061" t="e">
        <f>#REF!+#REF!</f>
        <v>#REF!</v>
      </c>
      <c r="AR55" s="2061" t="e">
        <f>#REF!+#REF!</f>
        <v>#REF!</v>
      </c>
      <c r="AS55" s="2061" t="e">
        <f>#REF!+#REF!</f>
        <v>#REF!</v>
      </c>
      <c r="AT55" s="2061" t="e">
        <f>#REF!+#REF!</f>
        <v>#REF!</v>
      </c>
      <c r="AU55" s="605" t="e">
        <f>SUM(C55:T55)</f>
        <v>#REF!</v>
      </c>
      <c r="AV55" s="227" t="e">
        <f>SUM(U55:AT55)</f>
        <v>#REF!</v>
      </c>
      <c r="AW55" s="227" t="e">
        <f>AU55+AV55</f>
        <v>#REF!</v>
      </c>
      <c r="AX55" s="160" t="e">
        <f>IF(AW55=72, "+", "-")</f>
        <v>#REF!</v>
      </c>
    </row>
    <row r="56" spans="1:50" ht="31.5" x14ac:dyDescent="0.25">
      <c r="A56" s="2060" t="s">
        <v>404</v>
      </c>
      <c r="B56" s="2060" t="s">
        <v>407</v>
      </c>
      <c r="C56" s="2061">
        <f>'М11-21-31'!E91+'Т12-22-32'!E103+'Э13-23-33'!E93+СрСХМиО14!E26+СрСХМиО14!E53+СрА15!E26+СрА15!E52</f>
        <v>8</v>
      </c>
      <c r="D56" s="2061">
        <f>'М11-21-31'!F91+'Т12-22-32'!F103+'Э13-23-33'!F93+СрСХМиО14!F26+СрСХМиО14!F53+СрА15!F26+СрА15!F52</f>
        <v>12</v>
      </c>
      <c r="E56" s="2061">
        <f>'М11-21-31'!G91+'Т12-22-32'!G103+'Э13-23-33'!G93+СрСХМиО14!G26+СрСХМиО14!G53+СрА15!G26+СрА15!G52</f>
        <v>12</v>
      </c>
      <c r="F56" s="2061">
        <f>'М11-21-31'!H91+'Т12-22-32'!H103+'Э13-23-33'!H93+СрСХМиО14!H26+СрСХМиО14!H53+СрА15!H26+СрА15!H52</f>
        <v>20</v>
      </c>
      <c r="G56" s="2061">
        <f>'М11-21-31'!I91+'Т12-22-32'!I103+'Э13-23-33'!I93+СрСХМиО14!I26+СрСХМиО14!I53+СрА15!I26+СрА15!I52</f>
        <v>12</v>
      </c>
      <c r="H56" s="2061">
        <f>'М11-21-31'!J91+'Т12-22-32'!J103+'Э13-23-33'!J93+СрСХМиО14!J26+СрСХМиО14!J53+СрА15!J26+СрА15!J52</f>
        <v>10</v>
      </c>
      <c r="I56" s="2061">
        <f>'М11-21-31'!K91+'Т12-22-32'!K103+'Э13-23-33'!K93+СрСХМиО14!K26+СрСХМиО14!K53+СрА15!K26+СрА15!K52</f>
        <v>12</v>
      </c>
      <c r="J56" s="2061">
        <f>'М11-21-31'!L91+'Т12-22-32'!L103+'Э13-23-33'!L93+СрСХМиО14!L26+СрСХМиО14!L53+СрА15!L26+СрА15!L52</f>
        <v>16</v>
      </c>
      <c r="K56" s="2061">
        <f>'М11-21-31'!M91+'Т12-22-32'!M103+'Э13-23-33'!M93+СрСХМиО14!M26+СрСХМиО14!M53+СрА15!M26+СрА15!M52</f>
        <v>10</v>
      </c>
      <c r="L56" s="2061">
        <f>'М11-21-31'!N91+'Т12-22-32'!N103+'Э13-23-33'!N93+СрСХМиО14!N26+СрСХМиО14!N53+СрА15!N26+СрА15!N52</f>
        <v>10</v>
      </c>
      <c r="M56" s="2061">
        <f>'М11-21-31'!O91+'Т12-22-32'!O103+'Э13-23-33'!O93+СрСХМиО14!O26+СрСХМиО14!O53+СрА15!O26+СрА15!O52</f>
        <v>10</v>
      </c>
      <c r="N56" s="2061">
        <f>'М11-21-31'!P91+'Т12-22-32'!P103+'Э13-23-33'!P93+СрСХМиО14!P26+СрСХМиО14!P53+СрА15!P26+СрА15!P52</f>
        <v>10</v>
      </c>
      <c r="O56" s="2061">
        <f>'М11-21-31'!Q91+'Т12-22-32'!Q103+'Э13-23-33'!Q93+СрСХМиО14!Q26+СрСХМиО14!Q53+СрА15!Q26+СрА15!Q52</f>
        <v>14</v>
      </c>
      <c r="P56" s="2061">
        <f>'М11-21-31'!R91+'Т12-22-32'!R103+'Э13-23-33'!R93+СрСХМиО14!R26+СрСХМиО14!R53+СрА15!R26+СрА15!R52</f>
        <v>12</v>
      </c>
      <c r="Q56" s="2061">
        <f>'М11-21-31'!S91+'Т12-22-32'!S103+'Э13-23-33'!S93+СрСХМиО14!S26+СрСХМиО14!S53+СрА15!S26+СрА15!S52</f>
        <v>12</v>
      </c>
      <c r="R56" s="2061">
        <f>'М11-21-31'!T91+'Т12-22-32'!T103+'Э13-23-33'!T93+СрСХМиО14!T26+СрСХМиО14!T53+СрА15!T26+СрА15!T52</f>
        <v>12</v>
      </c>
      <c r="S56" s="2061">
        <f>'М11-21-31'!U91+'Т12-22-32'!U103+'Э13-23-33'!U93+СрСХМиО14!U26+СрСХМиО14!U53+СрА15!U26+СрА15!U52</f>
        <v>14</v>
      </c>
      <c r="T56" s="2062">
        <f>'М11-21-31'!V91+'Т12-22-32'!V103+'Э13-23-33'!V93+СрСХМиО14!V26+СрСХМиО14!V53+СрА15!V26+СрА15!V52</f>
        <v>8</v>
      </c>
      <c r="U56" s="2062">
        <f>'М11-21-31'!W91+'Т12-22-32'!W103+'Э13-23-33'!W93+СрСХМиО14!W26+СрСХМиО14!W53+СрА15!W26+СрА15!W52</f>
        <v>0</v>
      </c>
      <c r="V56" s="2063">
        <f>'М11-21-31'!X91+'Т12-22-32'!X103+'Э13-23-33'!X93+СрСХМиО14!X26+СрСХМиО14!X53+СрА15!X26+СрА15!X52</f>
        <v>2</v>
      </c>
      <c r="W56" s="2061">
        <f>'М11-21-31'!Y91+'Т12-22-32'!Y103+'Э13-23-33'!Y93+СрСХМиО14!Y26+СрСХМиО14!Y53+СрА15!Y26+СрА15!Y52</f>
        <v>16</v>
      </c>
      <c r="X56" s="2061">
        <f>'М11-21-31'!Z91+'Т12-22-32'!Z103+'Э13-23-33'!Z93+СрСХМиО14!Z26+СрСХМиО14!Z53+СрА15!Z26+СрА15!Z52</f>
        <v>10</v>
      </c>
      <c r="Y56" s="2061">
        <f>'М11-21-31'!AA91+'Т12-22-32'!AA103+'Э13-23-33'!AA93+СрСХМиО14!AA26+СрСХМиО14!AA53+СрА15!AA26+СрА15!AA52</f>
        <v>16</v>
      </c>
      <c r="Z56" s="2061">
        <f>'М11-21-31'!AB91+'Т12-22-32'!AB103+'Э13-23-33'!AB93+СрСХМиО14!AB26+СрСХМиО14!AB53+СрА15!AB26+СрА15!AB52</f>
        <v>14</v>
      </c>
      <c r="AA56" s="2061">
        <f>'М11-21-31'!AC91+'Т12-22-32'!AC103+'Э13-23-33'!AC93+СрСХМиО14!AC26+СрСХМиО14!AC53+СрА15!AC26+СрА15!AC52</f>
        <v>16</v>
      </c>
      <c r="AB56" s="2061">
        <f>'М11-21-31'!AD91+'Т12-22-32'!AD103+'Э13-23-33'!AD93+СрСХМиО14!AD26+СрСХМиО14!AD53+СрА15!AD26+СрА15!AD52</f>
        <v>14</v>
      </c>
      <c r="AC56" s="2061">
        <f>'М11-21-31'!AE91+'Т12-22-32'!AE103+'Э13-23-33'!AE93+СрСХМиО14!AE26+СрСХМиО14!AE53+СрА15!AE26+СрА15!AE52</f>
        <v>16</v>
      </c>
      <c r="AD56" s="2061">
        <f>'М11-21-31'!AF91+'Т12-22-32'!AF103+'Э13-23-33'!AF93+СрСХМиО14!AF26+СрСХМиО14!AF53+СрА15!AF26+СрА15!AF52</f>
        <v>8</v>
      </c>
      <c r="AE56" s="2061">
        <f>'М11-21-31'!AG91+'Т12-22-32'!AG103+'Э13-23-33'!AG93+СрСХМиО14!AG26+СрСХМиО14!AG53+СрА15!AG26+СрА15!AG52</f>
        <v>16</v>
      </c>
      <c r="AF56" s="2061">
        <f>'М11-21-31'!AH91+'Т12-22-32'!AH103+'Э13-23-33'!AH93+СрСХМиО14!AH26+СрСХМиО14!AH53+СрА15!AH26+СрА15!AH52</f>
        <v>14</v>
      </c>
      <c r="AG56" s="2061">
        <f>'М11-21-31'!AI91+'Т12-22-32'!AI103+'Э13-23-33'!AI93+СрСХМиО14!AI26+СрСХМиО14!AI53+СрА15!AI26+СрА15!AI52</f>
        <v>6</v>
      </c>
      <c r="AH56" s="2061">
        <f>'М11-21-31'!AJ91+'Т12-22-32'!AJ103+'Э13-23-33'!AJ93+СрСХМиО14!AJ26+СрСХМиО14!AJ53+СрА15!AJ26+СрА15!AJ52</f>
        <v>0</v>
      </c>
      <c r="AI56" s="2061">
        <f>'М11-21-31'!AK91+'Т12-22-32'!AK103+'Э13-23-33'!AK93+СрСХМиО14!AK26+СрСХМиО14!AK53+СрА15!AK26+СрА15!AK52</f>
        <v>8</v>
      </c>
      <c r="AJ56" s="2061">
        <f>'М11-21-31'!AL91+'Т12-22-32'!AL103+'Э13-23-33'!AL93+СрСХМиО14!AL26+СрСХМиО14!AL53+СрА15!AL26+СрА15!AL52</f>
        <v>4</v>
      </c>
      <c r="AK56" s="2061">
        <f>'М11-21-31'!AM91+'Т12-22-32'!AM103+'Э13-23-33'!AM93+СрСХМиО14!AM26+СрСХМиО14!AM53+СрА15!AM26+СрА15!AM52</f>
        <v>8</v>
      </c>
      <c r="AL56" s="2061">
        <f>'М11-21-31'!AN91+'Т12-22-32'!AN103+'Э13-23-33'!AN93+СрСХМиО14!AN26+СрСХМиО14!AN53+СрА15!AN26+СрА15!AN52</f>
        <v>8</v>
      </c>
      <c r="AM56" s="2061">
        <f>'М11-21-31'!AO91+'Т12-22-32'!AO103+'Э13-23-33'!AO93+СрСХМиО14!AO26+СрСХМиО14!AO53+СрА15!AO26+СрА15!AO52</f>
        <v>12</v>
      </c>
      <c r="AN56" s="2061">
        <f>'М11-21-31'!AP91+'Т12-22-32'!AP103+'Э13-23-33'!AP93+СрСХМиО14!AP26+СрСХМиО14!AP53+СрА15!AP26+СрА15!AP52</f>
        <v>6</v>
      </c>
      <c r="AO56" s="2061">
        <f>'М11-21-31'!AQ91+'Т12-22-32'!AQ103+'Э13-23-33'!AQ93+СрСХМиО14!AQ26+СрСХМиО14!AQ53+СрА15!AQ26+СрА15!AQ52</f>
        <v>8</v>
      </c>
      <c r="AP56" s="2061">
        <f>'М11-21-31'!AR91+'Т12-22-32'!AR103+'Э13-23-33'!AR93+СрСХМиО14!AR26+СрСХМиО14!AR53+СрА15!AR26+СрА15!AR52</f>
        <v>4</v>
      </c>
      <c r="AQ56" s="2061">
        <f>'М11-21-31'!AS91+'Т12-22-32'!AS103+'Э13-23-33'!AS93+СрСХМиО14!AS26+СрСХМиО14!AS53+СрА15!AS26+СрА15!AS52</f>
        <v>2</v>
      </c>
      <c r="AR56" s="2061">
        <f>'М11-21-31'!AT91+'Т12-22-32'!AT103+'Э13-23-33'!AT93+СрСХМиО14!AT26+СрСХМиО14!AT53+СрА15!AT26+СрА15!AT52</f>
        <v>4</v>
      </c>
      <c r="AS56" s="2061" t="e">
        <f>'М11-21-31'!AV91+'Т12-22-32'!AV103+'Э13-23-33'!AV93+СрСХМиО14!AV26+СрСХМиО14!AZ53+#REF!+#REF!</f>
        <v>#REF!</v>
      </c>
      <c r="AT56" s="2061" t="e">
        <f>'М11-21-31'!AV91+'Т12-22-32'!AV103+'Э13-23-33'!AV93+СрСХМиО14!AZ26+СрСХМиО14!AZ53+#REF!+#REF!</f>
        <v>#REF!</v>
      </c>
      <c r="AU56" s="605">
        <f>SUM(C56:T56)</f>
        <v>214</v>
      </c>
      <c r="AV56" s="227" t="e">
        <f>SUM(U56:AT56)</f>
        <v>#REF!</v>
      </c>
      <c r="AW56" s="227" t="e">
        <f>AU56+AV56</f>
        <v>#REF!</v>
      </c>
      <c r="AX56" s="160" t="e">
        <f>IF(AW56=430, "+", "-")</f>
        <v>#REF!</v>
      </c>
    </row>
    <row r="57" spans="1:50" ht="20.25" x14ac:dyDescent="0.25">
      <c r="A57" s="2066"/>
      <c r="B57" s="2066"/>
      <c r="C57" s="2067" t="e">
        <f t="shared" ref="C57:AW57" si="17">SUM(C53:C56)</f>
        <v>#REF!</v>
      </c>
      <c r="D57" s="2067" t="e">
        <f t="shared" si="17"/>
        <v>#REF!</v>
      </c>
      <c r="E57" s="2067" t="e">
        <f t="shared" si="17"/>
        <v>#REF!</v>
      </c>
      <c r="F57" s="2103" t="e">
        <f t="shared" si="17"/>
        <v>#REF!</v>
      </c>
      <c r="G57" s="2067" t="e">
        <f t="shared" si="17"/>
        <v>#REF!</v>
      </c>
      <c r="H57" s="2067" t="e">
        <f t="shared" si="17"/>
        <v>#REF!</v>
      </c>
      <c r="I57" s="2067" t="e">
        <f t="shared" si="17"/>
        <v>#REF!</v>
      </c>
      <c r="J57" s="2067" t="e">
        <f t="shared" si="17"/>
        <v>#REF!</v>
      </c>
      <c r="K57" s="2068" t="e">
        <f t="shared" si="17"/>
        <v>#REF!</v>
      </c>
      <c r="L57" s="2068" t="e">
        <f t="shared" si="17"/>
        <v>#REF!</v>
      </c>
      <c r="M57" s="2068" t="e">
        <f t="shared" si="17"/>
        <v>#REF!</v>
      </c>
      <c r="N57" s="2068" t="e">
        <f t="shared" si="17"/>
        <v>#REF!</v>
      </c>
      <c r="O57" s="2068" t="e">
        <f t="shared" si="17"/>
        <v>#REF!</v>
      </c>
      <c r="P57" s="2068" t="e">
        <f t="shared" si="17"/>
        <v>#REF!</v>
      </c>
      <c r="Q57" s="2068" t="e">
        <f t="shared" si="17"/>
        <v>#REF!</v>
      </c>
      <c r="R57" s="2068" t="e">
        <f t="shared" si="17"/>
        <v>#REF!</v>
      </c>
      <c r="S57" s="2068" t="e">
        <f t="shared" si="17"/>
        <v>#REF!</v>
      </c>
      <c r="T57" s="2069" t="e">
        <f t="shared" si="17"/>
        <v>#REF!</v>
      </c>
      <c r="U57" s="1249" t="e">
        <f t="shared" si="17"/>
        <v>#REF!</v>
      </c>
      <c r="V57" s="974" t="e">
        <f t="shared" si="17"/>
        <v>#REF!</v>
      </c>
      <c r="W57" s="2067" t="e">
        <f t="shared" si="17"/>
        <v>#REF!</v>
      </c>
      <c r="X57" s="2067" t="e">
        <f t="shared" si="17"/>
        <v>#REF!</v>
      </c>
      <c r="Y57" s="2067" t="e">
        <f t="shared" si="17"/>
        <v>#REF!</v>
      </c>
      <c r="Z57" s="2067" t="e">
        <f t="shared" si="17"/>
        <v>#REF!</v>
      </c>
      <c r="AA57" s="2067" t="e">
        <f t="shared" si="17"/>
        <v>#REF!</v>
      </c>
      <c r="AB57" s="2067" t="e">
        <f t="shared" si="17"/>
        <v>#REF!</v>
      </c>
      <c r="AC57" s="2067" t="e">
        <f t="shared" si="17"/>
        <v>#REF!</v>
      </c>
      <c r="AD57" s="2067" t="e">
        <f t="shared" si="17"/>
        <v>#REF!</v>
      </c>
      <c r="AE57" s="2067" t="e">
        <f t="shared" si="17"/>
        <v>#REF!</v>
      </c>
      <c r="AF57" s="2067" t="e">
        <f t="shared" si="17"/>
        <v>#REF!</v>
      </c>
      <c r="AG57" s="2067" t="e">
        <f t="shared" si="17"/>
        <v>#REF!</v>
      </c>
      <c r="AH57" s="2068" t="e">
        <f t="shared" si="17"/>
        <v>#REF!</v>
      </c>
      <c r="AI57" s="2068" t="e">
        <f t="shared" si="17"/>
        <v>#REF!</v>
      </c>
      <c r="AJ57" s="2068" t="e">
        <f t="shared" si="17"/>
        <v>#REF!</v>
      </c>
      <c r="AK57" s="2068" t="e">
        <f t="shared" si="17"/>
        <v>#REF!</v>
      </c>
      <c r="AL57" s="2068" t="e">
        <f t="shared" si="17"/>
        <v>#REF!</v>
      </c>
      <c r="AM57" s="2068" t="e">
        <f t="shared" si="17"/>
        <v>#REF!</v>
      </c>
      <c r="AN57" s="2068" t="e">
        <f t="shared" si="17"/>
        <v>#REF!</v>
      </c>
      <c r="AO57" s="2068" t="e">
        <f t="shared" si="17"/>
        <v>#REF!</v>
      </c>
      <c r="AP57" s="2067" t="e">
        <f t="shared" si="17"/>
        <v>#REF!</v>
      </c>
      <c r="AQ57" s="2067" t="e">
        <f t="shared" si="17"/>
        <v>#REF!</v>
      </c>
      <c r="AR57" s="2067" t="e">
        <f t="shared" si="17"/>
        <v>#REF!</v>
      </c>
      <c r="AS57" s="2067" t="e">
        <f t="shared" si="17"/>
        <v>#REF!</v>
      </c>
      <c r="AT57" s="2067" t="e">
        <f t="shared" si="17"/>
        <v>#REF!</v>
      </c>
      <c r="AU57" s="2070" t="e">
        <f t="shared" si="17"/>
        <v>#REF!</v>
      </c>
      <c r="AV57" s="2071" t="e">
        <f t="shared" si="17"/>
        <v>#REF!</v>
      </c>
      <c r="AW57" s="2071" t="e">
        <f t="shared" si="17"/>
        <v>#REF!</v>
      </c>
      <c r="AX57" s="160"/>
    </row>
    <row r="58" spans="1:50" ht="20.25" x14ac:dyDescent="0.25">
      <c r="A58" s="2060" t="s">
        <v>408</v>
      </c>
      <c r="B58" s="2060" t="s">
        <v>409</v>
      </c>
      <c r="C58" s="2061" t="e">
        <f>'М11-21-31'!E15+'М11-21-31'!E54+'Т12-22-32'!E15+#REF!+'Э13-23-33'!E15+#REF!</f>
        <v>#REF!</v>
      </c>
      <c r="D58" s="2061" t="e">
        <f>'М11-21-31'!F15+'М11-21-31'!F54+'Т12-22-32'!F15+#REF!+'Э13-23-33'!F15+#REF!</f>
        <v>#REF!</v>
      </c>
      <c r="E58" s="2061" t="e">
        <f>'М11-21-31'!G15+'М11-21-31'!G54+'Т12-22-32'!G15+#REF!+'Э13-23-33'!G15+#REF!</f>
        <v>#REF!</v>
      </c>
      <c r="F58" s="2061" t="e">
        <f>'М11-21-31'!H15+'М11-21-31'!H54+'Т12-22-32'!H15+#REF!+'Э13-23-33'!H15+#REF!</f>
        <v>#REF!</v>
      </c>
      <c r="G58" s="2061" t="e">
        <f>'М11-21-31'!I15+'М11-21-31'!I54+'Т12-22-32'!I15+#REF!+'Э13-23-33'!I15+#REF!</f>
        <v>#REF!</v>
      </c>
      <c r="H58" s="2061" t="e">
        <f>'М11-21-31'!J15+'М11-21-31'!J54+'Т12-22-32'!J15+#REF!+'Э13-23-33'!J15+#REF!</f>
        <v>#REF!</v>
      </c>
      <c r="I58" s="2061" t="e">
        <f>'М11-21-31'!K15+'М11-21-31'!K54+'Т12-22-32'!K15+#REF!+'Э13-23-33'!K15+#REF!</f>
        <v>#REF!</v>
      </c>
      <c r="J58" s="2061" t="e">
        <f>'М11-21-31'!L15+'М11-21-31'!L54+'Т12-22-32'!L15+#REF!+'Э13-23-33'!L15+#REF!</f>
        <v>#REF!</v>
      </c>
      <c r="K58" s="2061" t="e">
        <f>'М11-21-31'!M15+'М11-21-31'!M54+'Т12-22-32'!M15+#REF!+'Э13-23-33'!M15+#REF!</f>
        <v>#REF!</v>
      </c>
      <c r="L58" s="2061" t="e">
        <f>'М11-21-31'!N15+'М11-21-31'!N54+'Т12-22-32'!N15+#REF!+'Э13-23-33'!N15+#REF!</f>
        <v>#REF!</v>
      </c>
      <c r="M58" s="2061" t="e">
        <f>'М11-21-31'!O15+'М11-21-31'!O54+'Т12-22-32'!O15+#REF!+'Э13-23-33'!O15+#REF!</f>
        <v>#REF!</v>
      </c>
      <c r="N58" s="2061" t="e">
        <f>'М11-21-31'!P15+'М11-21-31'!P54+'Т12-22-32'!P15+#REF!+'Э13-23-33'!P15+#REF!</f>
        <v>#REF!</v>
      </c>
      <c r="O58" s="2061" t="e">
        <f>'М11-21-31'!Q15+'М11-21-31'!Q54+'Т12-22-32'!Q15+#REF!+'Э13-23-33'!Q15+#REF!</f>
        <v>#REF!</v>
      </c>
      <c r="P58" s="2061" t="e">
        <f>'М11-21-31'!R15+'М11-21-31'!R54+'Т12-22-32'!R15+#REF!+'Э13-23-33'!R15+#REF!</f>
        <v>#REF!</v>
      </c>
      <c r="Q58" s="2061" t="e">
        <f>'М11-21-31'!S15+'М11-21-31'!S54+'Т12-22-32'!S15+#REF!+'Э13-23-33'!S15+#REF!</f>
        <v>#REF!</v>
      </c>
      <c r="R58" s="2061" t="e">
        <f>'М11-21-31'!T15+'М11-21-31'!T54+'Т12-22-32'!T15+#REF!+'Э13-23-33'!T15+#REF!</f>
        <v>#REF!</v>
      </c>
      <c r="S58" s="2061" t="e">
        <f>'М11-21-31'!U15+'М11-21-31'!U54+'Т12-22-32'!U15+#REF!+'Э13-23-33'!U15+#REF!</f>
        <v>#REF!</v>
      </c>
      <c r="T58" s="2062" t="e">
        <f>'М11-21-31'!V15+'М11-21-31'!V54+'Т12-22-32'!V15+#REF!+'Э13-23-33'!V15+#REF!</f>
        <v>#REF!</v>
      </c>
      <c r="U58" s="2062" t="e">
        <f>'М11-21-31'!W15+'М11-21-31'!W54+'Т12-22-32'!W15+#REF!+'Э13-23-33'!W15+#REF!</f>
        <v>#REF!</v>
      </c>
      <c r="V58" s="2063" t="e">
        <f>'М11-21-31'!X15+'М11-21-31'!X54+'Т12-22-32'!X15+#REF!+'Э13-23-33'!X15+#REF!</f>
        <v>#REF!</v>
      </c>
      <c r="W58" s="2061" t="e">
        <f>'М11-21-31'!Y15+'М11-21-31'!Y54+'Т12-22-32'!Y15+#REF!+'Э13-23-33'!Y15+#REF!</f>
        <v>#REF!</v>
      </c>
      <c r="X58" s="2061" t="e">
        <f>'М11-21-31'!Z15+'М11-21-31'!Z54+'Т12-22-32'!Z15+#REF!+'Э13-23-33'!Z15+#REF!</f>
        <v>#REF!</v>
      </c>
      <c r="Y58" s="2061" t="e">
        <f>'М11-21-31'!AA15+'М11-21-31'!AA54+'Т12-22-32'!AA15+#REF!+'Э13-23-33'!AA15+#REF!</f>
        <v>#REF!</v>
      </c>
      <c r="Z58" s="2061" t="e">
        <f>'М11-21-31'!AB15+'М11-21-31'!AB54+'Т12-22-32'!AB15+#REF!+'Э13-23-33'!AB15+#REF!</f>
        <v>#REF!</v>
      </c>
      <c r="AA58" s="2061" t="e">
        <f>'М11-21-31'!AC15+'М11-21-31'!AC54+'Т12-22-32'!AC15+#REF!+'Э13-23-33'!AC15+#REF!</f>
        <v>#REF!</v>
      </c>
      <c r="AB58" s="2061" t="e">
        <f>'М11-21-31'!AD15+'М11-21-31'!AD54+'Т12-22-32'!AD15+#REF!+'Э13-23-33'!AD15+#REF!</f>
        <v>#REF!</v>
      </c>
      <c r="AC58" s="2061" t="e">
        <f>'М11-21-31'!AE15+'М11-21-31'!AE54+'Т12-22-32'!AE15+#REF!+'Э13-23-33'!AE15+#REF!</f>
        <v>#REF!</v>
      </c>
      <c r="AD58" s="2061" t="e">
        <f>'М11-21-31'!AF15+'М11-21-31'!AF54+'Т12-22-32'!AF15+#REF!+'Э13-23-33'!AF15+#REF!</f>
        <v>#REF!</v>
      </c>
      <c r="AE58" s="2061" t="e">
        <f>'М11-21-31'!AG15+'М11-21-31'!AG54+'Т12-22-32'!AG15+#REF!+'Э13-23-33'!AG15+#REF!</f>
        <v>#REF!</v>
      </c>
      <c r="AF58" s="2061" t="e">
        <f>'М11-21-31'!AH15+'М11-21-31'!AH54+'Т12-22-32'!AH15+#REF!+'Э13-23-33'!AH15+#REF!</f>
        <v>#REF!</v>
      </c>
      <c r="AG58" s="2061" t="e">
        <f>'М11-21-31'!AI15+'М11-21-31'!AI54+'Т12-22-32'!AI15+#REF!+'Э13-23-33'!AI15+#REF!</f>
        <v>#REF!</v>
      </c>
      <c r="AH58" s="2061" t="e">
        <f>'М11-21-31'!AJ15+'М11-21-31'!AJ54+'Т12-22-32'!AJ15+#REF!+'Э13-23-33'!AJ15+#REF!</f>
        <v>#REF!</v>
      </c>
      <c r="AI58" s="2061" t="e">
        <f>'М11-21-31'!AK15+'М11-21-31'!AK54+'Т12-22-32'!AK15+#REF!+'Э13-23-33'!AK15+#REF!</f>
        <v>#REF!</v>
      </c>
      <c r="AJ58" s="2061" t="e">
        <f>'М11-21-31'!AL15+'М11-21-31'!AL54+'Т12-22-32'!AL15+#REF!+'Э13-23-33'!AL15+#REF!</f>
        <v>#REF!</v>
      </c>
      <c r="AK58" s="2061" t="e">
        <f>'М11-21-31'!AM15+'М11-21-31'!AM54+'Т12-22-32'!AM15+#REF!+'Э13-23-33'!AM15+#REF!</f>
        <v>#REF!</v>
      </c>
      <c r="AL58" s="2061" t="e">
        <f>'М11-21-31'!AN15+'М11-21-31'!AN54+'Т12-22-32'!AN15+#REF!+'Э13-23-33'!AN15+#REF!</f>
        <v>#REF!</v>
      </c>
      <c r="AM58" s="2061" t="e">
        <f>'М11-21-31'!AO15+'М11-21-31'!AO54+'Т12-22-32'!AO15+#REF!+'Э13-23-33'!AO15+#REF!</f>
        <v>#REF!</v>
      </c>
      <c r="AN58" s="2061" t="e">
        <f>'М11-21-31'!AP15+'М11-21-31'!AP54+'Т12-22-32'!AP15+#REF!+'Э13-23-33'!AP15+#REF!</f>
        <v>#REF!</v>
      </c>
      <c r="AO58" s="2061" t="e">
        <f>'М11-21-31'!AQ15+'М11-21-31'!AQ54+'Т12-22-32'!AQ15+#REF!+'Э13-23-33'!AQ15+#REF!</f>
        <v>#REF!</v>
      </c>
      <c r="AP58" s="2061" t="e">
        <f>'М11-21-31'!AR15+'М11-21-31'!AR54+'Т12-22-32'!AR15+#REF!+'Э13-23-33'!AR15+#REF!</f>
        <v>#REF!</v>
      </c>
      <c r="AQ58" s="2061" t="e">
        <f>'М11-21-31'!AS15+'М11-21-31'!AS54+'Т12-22-32'!AS15+#REF!+'Э13-23-33'!AS15+#REF!</f>
        <v>#REF!</v>
      </c>
      <c r="AR58" s="2061" t="e">
        <f>'М11-21-31'!AT15+'М11-21-31'!AT54+'Т12-22-32'!AT15+#REF!+'Э13-23-33'!AT15+#REF!</f>
        <v>#REF!</v>
      </c>
      <c r="AS58" s="2061" t="e">
        <f>'М11-21-31'!AU15+'М11-21-31'!AU54+'Т12-22-32'!AU15+#REF!+'Э13-23-33'!AU15+#REF!</f>
        <v>#REF!</v>
      </c>
      <c r="AT58" s="2061" t="e">
        <f>'М11-21-31'!AV15+'М11-21-31'!AV54+'Т12-22-32'!AV15+#REF!+'Э13-23-33'!AV15+#REF!</f>
        <v>#REF!</v>
      </c>
      <c r="AU58" s="605" t="e">
        <f>SUM(C58:T58)</f>
        <v>#REF!</v>
      </c>
      <c r="AV58" s="227" t="e">
        <f>SUM(U58:AT58)</f>
        <v>#REF!</v>
      </c>
      <c r="AW58" s="227" t="e">
        <f>AU58+AV58</f>
        <v>#REF!</v>
      </c>
      <c r="AX58" s="160" t="e">
        <f>IF(AW58=420, "+", "-")</f>
        <v>#REF!</v>
      </c>
    </row>
    <row r="59" spans="1:50" ht="20.25" x14ac:dyDescent="0.25">
      <c r="A59" s="2060" t="s">
        <v>408</v>
      </c>
      <c r="B59" s="2060" t="s">
        <v>361</v>
      </c>
      <c r="C59" s="2061">
        <f>'М11-21-31'!E29+СрСХМиО14!E40+СрА15!E39</f>
        <v>6</v>
      </c>
      <c r="D59" s="2061">
        <f>'М11-21-31'!F29+СрСХМиО14!F40+СрА15!F39</f>
        <v>8</v>
      </c>
      <c r="E59" s="2061">
        <f>'М11-21-31'!G29+СрСХМиО14!G40+СрА15!G39</f>
        <v>8</v>
      </c>
      <c r="F59" s="2061">
        <f>'М11-21-31'!H29+СрСХМиО14!H40+СрА15!H39</f>
        <v>6</v>
      </c>
      <c r="G59" s="2061">
        <f>'М11-21-31'!I29+СрСХМиО14!I40+СрА15!I39</f>
        <v>2</v>
      </c>
      <c r="H59" s="2061">
        <f>'М11-21-31'!J29+СрСХМиО14!J40+СрА15!J39</f>
        <v>6</v>
      </c>
      <c r="I59" s="2061">
        <f>'М11-21-31'!K29+СрСХМиО14!K40+СрА15!K39</f>
        <v>4</v>
      </c>
      <c r="J59" s="2061">
        <f>'М11-21-31'!L29+СрСХМиО14!L40+СрА15!L39</f>
        <v>6</v>
      </c>
      <c r="K59" s="2061">
        <f>'М11-21-31'!M29+СрСХМиО14!M40+СрА15!M39</f>
        <v>4</v>
      </c>
      <c r="L59" s="2061">
        <f>'М11-21-31'!N29+СрСХМиО14!N40+СрА15!N39</f>
        <v>6</v>
      </c>
      <c r="M59" s="2061">
        <f>'М11-21-31'!O29+СрСХМиО14!O40+СрА15!O39</f>
        <v>8</v>
      </c>
      <c r="N59" s="2061">
        <f>'М11-21-31'!P29+СрСХМиО14!P40+СрА15!P39</f>
        <v>6</v>
      </c>
      <c r="O59" s="2061">
        <f>'М11-21-31'!Q29+СрСХМиО14!Q40+СрА15!Q39</f>
        <v>4</v>
      </c>
      <c r="P59" s="2061">
        <f>'М11-21-31'!R29+СрСХМиО14!R40+СрА15!R39</f>
        <v>4</v>
      </c>
      <c r="Q59" s="2061">
        <f>'М11-21-31'!S29+СрСХМиО14!S40+СрА15!S39</f>
        <v>8</v>
      </c>
      <c r="R59" s="2061">
        <f>'М11-21-31'!T29+СрСХМиО14!T40+СрА15!T39</f>
        <v>6</v>
      </c>
      <c r="S59" s="2061">
        <f>'М11-21-31'!U29+СрСХМиО14!U40+СрА15!U39</f>
        <v>8</v>
      </c>
      <c r="T59" s="2062">
        <f>'М11-21-31'!V29+СрСХМиО14!V40+СрА15!V39</f>
        <v>2</v>
      </c>
      <c r="U59" s="2062">
        <f>'М11-21-31'!W29+СрСХМиО14!W40+СрА15!W39</f>
        <v>0</v>
      </c>
      <c r="V59" s="2063">
        <f>'М11-21-31'!X29+СрСХМиО14!X40+СрА15!X39</f>
        <v>0</v>
      </c>
      <c r="W59" s="2061">
        <f>'М11-21-31'!Y29+СрСХМиО14!Y40+СрА15!Y39</f>
        <v>2</v>
      </c>
      <c r="X59" s="2061">
        <f>'М11-21-31'!Z29+СрСХМиО14!Z40+СрА15!Z39</f>
        <v>2</v>
      </c>
      <c r="Y59" s="2061">
        <f>'М11-21-31'!AA29+СрСХМиО14!AA40+СрА15!AA39</f>
        <v>2</v>
      </c>
      <c r="Z59" s="2061">
        <f>'М11-21-31'!AB29+СрСХМиО14!AB40+СрА15!AB39</f>
        <v>4</v>
      </c>
      <c r="AA59" s="2061">
        <f>'М11-21-31'!AC29+СрСХМиО14!AC40+СрА15!AC39</f>
        <v>2</v>
      </c>
      <c r="AB59" s="2061">
        <f>'М11-21-31'!AD29+СрСХМиО14!AD40+СрА15!AD39</f>
        <v>2</v>
      </c>
      <c r="AC59" s="2061">
        <f>'М11-21-31'!AE29+СрСХМиО14!AE40+СрА15!AE39</f>
        <v>2</v>
      </c>
      <c r="AD59" s="2061">
        <f>'М11-21-31'!AF29+СрСХМиО14!AF40+СрА15!AF39</f>
        <v>4</v>
      </c>
      <c r="AE59" s="2061">
        <f>'М11-21-31'!AG29+СрСХМиО14!AG40+СрА15!AG39</f>
        <v>4</v>
      </c>
      <c r="AF59" s="2061">
        <f>'М11-21-31'!AH29+СрСХМиО14!AH40+СрА15!AH39</f>
        <v>0</v>
      </c>
      <c r="AG59" s="2061">
        <f>'М11-21-31'!AI29+СрСХМиО14!AI40+СрА15!AI39</f>
        <v>0</v>
      </c>
      <c r="AH59" s="2061">
        <f>'М11-21-31'!AJ29+СрСХМиО14!AJ40+СрА15!AJ39</f>
        <v>0</v>
      </c>
      <c r="AI59" s="2061">
        <f>'М11-21-31'!AK29+СрСХМиО14!AK40+СрА15!AK39</f>
        <v>0</v>
      </c>
      <c r="AJ59" s="2061">
        <f>'М11-21-31'!AL29+СрСХМиО14!AL40+СрА15!AL39</f>
        <v>0</v>
      </c>
      <c r="AK59" s="2061">
        <f>'М11-21-31'!AM29+СрСХМиО14!AM40+СрА15!AM39</f>
        <v>0</v>
      </c>
      <c r="AL59" s="2061">
        <f>'М11-21-31'!AN29+СрСХМиО14!AN40+СрА15!AN39</f>
        <v>0</v>
      </c>
      <c r="AM59" s="2061">
        <f>'М11-21-31'!AO29+СрСХМиО14!AO40+СрА15!AO39</f>
        <v>0</v>
      </c>
      <c r="AN59" s="2061">
        <f>'М11-21-31'!AP29+СрСХМиО14!AP40+СрА15!AP39</f>
        <v>0</v>
      </c>
      <c r="AO59" s="2061">
        <f>'М11-21-31'!AQ29+СрСХМиО14!AQ40+СрА15!AQ39</f>
        <v>0</v>
      </c>
      <c r="AP59" s="2061">
        <f>'М11-21-31'!AR29+СрСХМиО14!AR40+СрА15!AR39</f>
        <v>0</v>
      </c>
      <c r="AQ59" s="2061">
        <f>'М11-21-31'!AS29+СрСХМиО14!AS40+СрА15!AS39</f>
        <v>0</v>
      </c>
      <c r="AR59" s="2061">
        <f>'М11-21-31'!AT29+СрСХМиО14!AT40+СрА15!AT39</f>
        <v>0</v>
      </c>
      <c r="AS59" s="2061">
        <f>'М11-21-31'!AU29+СрСХМиО14!AU40+СрА15!AU39</f>
        <v>0</v>
      </c>
      <c r="AT59" s="2061">
        <f>'М11-21-31'!AV29+СрСХМиО14!AV40+СрА15!AV39</f>
        <v>0</v>
      </c>
      <c r="AU59" s="605">
        <f>SUM(C59:T59)</f>
        <v>102</v>
      </c>
      <c r="AV59" s="227">
        <f>SUM(U59:AT59)</f>
        <v>24</v>
      </c>
      <c r="AW59" s="227">
        <f>AU59+AV59</f>
        <v>126</v>
      </c>
      <c r="AX59" s="160" t="str">
        <f>IF(AW59=124, "+", "-")</f>
        <v>-</v>
      </c>
    </row>
    <row r="60" spans="1:50" ht="31.5" x14ac:dyDescent="0.25">
      <c r="A60" s="2060" t="s">
        <v>408</v>
      </c>
      <c r="B60" s="2060" t="s">
        <v>241</v>
      </c>
      <c r="C60" s="2061">
        <f>'М11-21-31'!E58+'Т12-22-32'!E95+'Э13-23-33'!E92+СрСХМиО14!E14+СрА15!E14</f>
        <v>4</v>
      </c>
      <c r="D60" s="2061">
        <f>'М11-21-31'!F58+'Т12-22-32'!F95+'Э13-23-33'!F92+СрСХМиО14!F14+СрА15!F14</f>
        <v>10</v>
      </c>
      <c r="E60" s="2061">
        <f>'М11-21-31'!G58+'Т12-22-32'!G95+'Э13-23-33'!G92+СрСХМиО14!G14+СрА15!G14</f>
        <v>12</v>
      </c>
      <c r="F60" s="2061">
        <f>'М11-21-31'!H58+'Т12-22-32'!H95+'Э13-23-33'!H92+СрСХМиО14!H14+СрА15!H14</f>
        <v>8</v>
      </c>
      <c r="G60" s="2061">
        <f>'М11-21-31'!I58+'Т12-22-32'!I95+'Э13-23-33'!I92+СрСХМиО14!I14+СрА15!I14</f>
        <v>8</v>
      </c>
      <c r="H60" s="2061">
        <f>'М11-21-31'!J58+'Т12-22-32'!J95+'Э13-23-33'!J92+СрСХМиО14!J14+СрА15!J14</f>
        <v>10</v>
      </c>
      <c r="I60" s="2061">
        <f>'М11-21-31'!K58+'Т12-22-32'!K95+'Э13-23-33'!K92+СрСХМиО14!K14+СрА15!K14</f>
        <v>8</v>
      </c>
      <c r="J60" s="2061">
        <f>'М11-21-31'!L58+'Т12-22-32'!L95+'Э13-23-33'!L92+СрСХМиО14!L14+СрА15!L14</f>
        <v>8</v>
      </c>
      <c r="K60" s="2061">
        <f>'М11-21-31'!M58+'Т12-22-32'!M95+'Э13-23-33'!M92+СрСХМиО14!M14+СрА15!M14</f>
        <v>8</v>
      </c>
      <c r="L60" s="2061">
        <f>'М11-21-31'!N58+'Т12-22-32'!N95+'Э13-23-33'!N92+СрСХМиО14!N14+СрА15!N14</f>
        <v>10</v>
      </c>
      <c r="M60" s="2061">
        <f>'М11-21-31'!O58+'Т12-22-32'!O95+'Э13-23-33'!O92+СрСХМиО14!O14+СрА15!O14</f>
        <v>8</v>
      </c>
      <c r="N60" s="2061">
        <f>'М11-21-31'!P58+'Т12-22-32'!P95+'Э13-23-33'!P92+СрСХМиО14!P14+СрА15!P14</f>
        <v>8</v>
      </c>
      <c r="O60" s="2061">
        <f>'М11-21-31'!Q58+'Т12-22-32'!Q95+'Э13-23-33'!Q92+СрСХМиО14!Q14+СрА15!Q14</f>
        <v>8</v>
      </c>
      <c r="P60" s="2061">
        <f>'М11-21-31'!R58+'Т12-22-32'!R95+'Э13-23-33'!R92+СрСХМиО14!R14+СрА15!R14</f>
        <v>8</v>
      </c>
      <c r="Q60" s="2061">
        <f>'М11-21-31'!S58+'Т12-22-32'!S95+'Э13-23-33'!S92+СрСХМиО14!S14+СрА15!S14</f>
        <v>12</v>
      </c>
      <c r="R60" s="2061">
        <f>'М11-21-31'!T58+'Т12-22-32'!T95+'Э13-23-33'!T92+СрСХМиО14!T14+СрА15!T14</f>
        <v>8</v>
      </c>
      <c r="S60" s="2061">
        <f>'М11-21-31'!U58+'Т12-22-32'!U95+'Э13-23-33'!U92+СрСХМиО14!U14+СрА15!U14</f>
        <v>8</v>
      </c>
      <c r="T60" s="2062">
        <f>'М11-21-31'!V58+'Т12-22-32'!V95+'Э13-23-33'!V92+СрСХМиО14!V14+СрА15!V14</f>
        <v>2</v>
      </c>
      <c r="U60" s="2062">
        <f>'М11-21-31'!W58+'Т12-22-32'!W95+'Э13-23-33'!W92+СрСХМиО14!W14+СрА15!W14</f>
        <v>0</v>
      </c>
      <c r="V60" s="2063">
        <f>'М11-21-31'!X58+'Т12-22-32'!X95+'Э13-23-33'!X92+СрСХМиО14!X14+СрА15!X14</f>
        <v>10</v>
      </c>
      <c r="W60" s="2061">
        <f>'М11-21-31'!Y58+'Т12-22-32'!Y95+'Э13-23-33'!Y92+СрСХМиО14!Y14+СрА15!Y14</f>
        <v>14</v>
      </c>
      <c r="X60" s="2061">
        <f>'М11-21-31'!Z58+'Т12-22-32'!Z95+'Э13-23-33'!Z92+СрСХМиО14!Z14+СрА15!Z14</f>
        <v>14</v>
      </c>
      <c r="Y60" s="2061">
        <f>'М11-21-31'!AA58+'Т12-22-32'!AA95+'Э13-23-33'!AA92+СрСХМиО14!AA14+СрА15!AA14</f>
        <v>16</v>
      </c>
      <c r="Z60" s="2061">
        <f>'М11-21-31'!AB58+'Т12-22-32'!AB95+'Э13-23-33'!AB92+СрСХМиО14!AB14+СрА15!AB14</f>
        <v>14</v>
      </c>
      <c r="AA60" s="2061">
        <f>'М11-21-31'!AC58+'Т12-22-32'!AC95+'Э13-23-33'!AC92+СрСХМиО14!AC14+СрА15!AC14</f>
        <v>14</v>
      </c>
      <c r="AB60" s="2061">
        <f>'М11-21-31'!AD58+'Т12-22-32'!AD95+'Э13-23-33'!AD92+СрСХМиО14!AD14+СрА15!AD14</f>
        <v>12</v>
      </c>
      <c r="AC60" s="2061">
        <f>'М11-21-31'!AE58+'Т12-22-32'!AE95+'Э13-23-33'!AE92+СрСХМиО14!AE14+СрА15!AE14</f>
        <v>14</v>
      </c>
      <c r="AD60" s="2061">
        <f>'М11-21-31'!AF58+'Т12-22-32'!AF95+'Э13-23-33'!AF92+СрСХМиО14!AF14+СрА15!AF14</f>
        <v>14</v>
      </c>
      <c r="AE60" s="2061">
        <f>'М11-21-31'!AG58+'Т12-22-32'!AG95+'Э13-23-33'!AG92+СрСХМиО14!AG14+СрА15!AG14</f>
        <v>14</v>
      </c>
      <c r="AF60" s="2061">
        <f>'М11-21-31'!AH58+'Т12-22-32'!AH95+'Э13-23-33'!AH92+СрСХМиО14!AH14+СрА15!AH14</f>
        <v>8</v>
      </c>
      <c r="AG60" s="2061">
        <f>'М11-21-31'!AI58+'Т12-22-32'!AI95+'Э13-23-33'!AI92+СрСХМиО14!AI14+СрА15!AI14</f>
        <v>12</v>
      </c>
      <c r="AH60" s="2061">
        <f>'М11-21-31'!AJ58+'Т12-22-32'!AJ95+'Э13-23-33'!AJ92+СрСХМиО14!AJ14+СрА15!AJ14</f>
        <v>8</v>
      </c>
      <c r="AI60" s="2061">
        <f>'М11-21-31'!AK58+'Т12-22-32'!AK95+'Э13-23-33'!AK92+СрСХМиО14!AK14+СрА15!AK14</f>
        <v>14</v>
      </c>
      <c r="AJ60" s="2061">
        <f>'М11-21-31'!AL58+'Т12-22-32'!AL95+'Э13-23-33'!AL92+СрСХМиО14!AL14+СрА15!AL14</f>
        <v>10</v>
      </c>
      <c r="AK60" s="2061">
        <f>'М11-21-31'!AM58+'Т12-22-32'!AM95+'Э13-23-33'!AM92+СрСХМиО14!AM14+СрА15!AM14</f>
        <v>14</v>
      </c>
      <c r="AL60" s="2061">
        <f>'М11-21-31'!AN58+'Т12-22-32'!AN95+'Э13-23-33'!AN92+СрСХМиО14!AN14+СрА15!AN14</f>
        <v>14</v>
      </c>
      <c r="AM60" s="2061">
        <f>'М11-21-31'!AO58+'Т12-22-32'!AO95+'Э13-23-33'!AO92+СрСХМиО14!AO14+СрА15!AO14</f>
        <v>16</v>
      </c>
      <c r="AN60" s="2061">
        <f>'М11-21-31'!AP58+'Т12-22-32'!AP95+'Э13-23-33'!AP92+СрСХМиО14!AP14+СрА15!AP14</f>
        <v>8</v>
      </c>
      <c r="AO60" s="2061">
        <f>'М11-21-31'!AQ58+'Т12-22-32'!AQ95+'Э13-23-33'!AQ92+СрСХМиО14!AQ14+СрА15!AQ14</f>
        <v>12</v>
      </c>
      <c r="AP60" s="2061">
        <f>'М11-21-31'!AR58+'Т12-22-32'!AR95+'Э13-23-33'!AR92+СрСХМиО14!AR14+СрА15!AR14</f>
        <v>8</v>
      </c>
      <c r="AQ60" s="2061">
        <f>'М11-21-31'!AS58+'Т12-22-32'!AS95+'Э13-23-33'!AS92+СрСХМиО14!AS14+СрА15!AS14</f>
        <v>6</v>
      </c>
      <c r="AR60" s="2061">
        <f>'М11-21-31'!AT58+'Т12-22-32'!AT95+'Э13-23-33'!AT92+СрСХМиО14!AT14+СрА15!AT14</f>
        <v>6</v>
      </c>
      <c r="AS60" s="2061">
        <f>'М11-21-31'!AU58+'Т12-22-32'!AU95+'Э13-23-33'!AU92+СрСХМиО14!AU14+СрА15!AU14</f>
        <v>8</v>
      </c>
      <c r="AT60" s="2061" t="e">
        <f>'М11-21-31'!AV58+'Т12-22-32'!AV95+'Э13-23-33'!AV92+СрСХМиО14!AW14+#REF!</f>
        <v>#REF!</v>
      </c>
      <c r="AU60" s="605">
        <f>SUM(C60:T60)</f>
        <v>148</v>
      </c>
      <c r="AV60" s="227" t="e">
        <f>SUM(U60:AT60)</f>
        <v>#REF!</v>
      </c>
      <c r="AW60" s="227" t="e">
        <f>AU60+AV60</f>
        <v>#REF!</v>
      </c>
      <c r="AX60" s="160" t="e">
        <f>IF(AW60=432, "+", "-")</f>
        <v>#REF!</v>
      </c>
    </row>
    <row r="61" spans="1:50" ht="47.25" x14ac:dyDescent="0.25">
      <c r="A61" s="2060" t="s">
        <v>408</v>
      </c>
      <c r="B61" s="2060" t="s">
        <v>329</v>
      </c>
      <c r="C61" s="2061">
        <f>СрСХМиО14!E15+СрА15!E15</f>
        <v>4</v>
      </c>
      <c r="D61" s="2061">
        <f>СрСХМиО14!F15+СрА15!F15</f>
        <v>4</v>
      </c>
      <c r="E61" s="2061">
        <f>СрСХМиО14!G15+СрА15!G15</f>
        <v>4</v>
      </c>
      <c r="F61" s="2061">
        <f>СрСХМиО14!H15+СрА15!H15</f>
        <v>4</v>
      </c>
      <c r="G61" s="2061">
        <f>СрСХМиО14!I15+СрА15!I15</f>
        <v>4</v>
      </c>
      <c r="H61" s="2061">
        <f>СрСХМиО14!J15+СрА15!J15</f>
        <v>4</v>
      </c>
      <c r="I61" s="2061">
        <f>СрСХМиО14!K15+СрА15!K15</f>
        <v>4</v>
      </c>
      <c r="J61" s="2061">
        <f>СрСХМиО14!L15+СрА15!L15</f>
        <v>4</v>
      </c>
      <c r="K61" s="2061">
        <f>СрСХМиО14!M15+СрА15!M15</f>
        <v>4</v>
      </c>
      <c r="L61" s="2061">
        <f>СрСХМиО14!N15+СрА15!N15</f>
        <v>4</v>
      </c>
      <c r="M61" s="2061">
        <f>СрСХМиО14!O15+СрА15!O15</f>
        <v>4</v>
      </c>
      <c r="N61" s="2061">
        <f>СрСХМиО14!P15+СрА15!P15</f>
        <v>4</v>
      </c>
      <c r="O61" s="2061">
        <f>СрСХМиО14!Q15+СрА15!Q15</f>
        <v>4</v>
      </c>
      <c r="P61" s="2061">
        <f>СрСХМиО14!R15+СрА15!R15</f>
        <v>4</v>
      </c>
      <c r="Q61" s="2061">
        <f>СрСХМиО14!S15+СрА15!S15</f>
        <v>4</v>
      </c>
      <c r="R61" s="2061">
        <f>СрСХМиО14!T15+СрА15!T15</f>
        <v>8</v>
      </c>
      <c r="S61" s="2061">
        <f>СрСХМиО14!U15+СрА15!U15</f>
        <v>4</v>
      </c>
      <c r="T61" s="2062">
        <f>СрСХМиО14!V15+СрА15!V15</f>
        <v>0</v>
      </c>
      <c r="U61" s="2062">
        <f>СрСХМиО14!W15+СрА15!W15</f>
        <v>0</v>
      </c>
      <c r="V61" s="2063">
        <f>СрСХМиО14!X15+СрА15!X15</f>
        <v>0</v>
      </c>
      <c r="W61" s="2061">
        <f>СрСХМиО14!Y15+СрА15!Y15</f>
        <v>0</v>
      </c>
      <c r="X61" s="2061">
        <f>СрСХМиО14!Z15+СрА15!Z15</f>
        <v>0</v>
      </c>
      <c r="Y61" s="2061">
        <f>СрСХМиО14!AA15+СрА15!AA15</f>
        <v>0</v>
      </c>
      <c r="Z61" s="2061">
        <f>СрСХМиО14!AB15+СрА15!AB15</f>
        <v>0</v>
      </c>
      <c r="AA61" s="2061">
        <f>СрСХМиО14!AC15+СрА15!AC15</f>
        <v>0</v>
      </c>
      <c r="AB61" s="2061">
        <f>СрСХМиО14!AD15+СрА15!AD15</f>
        <v>0</v>
      </c>
      <c r="AC61" s="2061">
        <f>СрСХМиО14!AE15+СрА15!AE15</f>
        <v>0</v>
      </c>
      <c r="AD61" s="2061">
        <f>СрСХМиО14!AF15+СрА15!AF15</f>
        <v>0</v>
      </c>
      <c r="AE61" s="2061">
        <f>СрСХМиО14!AG15+СрА15!AG15</f>
        <v>0</v>
      </c>
      <c r="AF61" s="2061">
        <f>СрСХМиО14!AH15+СрА15!AH15</f>
        <v>0</v>
      </c>
      <c r="AG61" s="2061">
        <f>СрСХМиО14!AI15+СрА15!AI15</f>
        <v>0</v>
      </c>
      <c r="AH61" s="2061">
        <f>СрСХМиО14!AJ15+СрА15!AJ15</f>
        <v>0</v>
      </c>
      <c r="AI61" s="2061">
        <f>СрСХМиО14!AK15+СрА15!AK15</f>
        <v>0</v>
      </c>
      <c r="AJ61" s="2061">
        <f>СрСХМиО14!AL15+СрА15!AL15</f>
        <v>0</v>
      </c>
      <c r="AK61" s="2061">
        <f>СрСХМиО14!AM15+СрА15!AM15</f>
        <v>0</v>
      </c>
      <c r="AL61" s="2061">
        <f>СрСХМиО14!AN15+СрА15!AN15</f>
        <v>0</v>
      </c>
      <c r="AM61" s="2061">
        <f>СрСХМиО14!AO15+СрА15!AO15</f>
        <v>0</v>
      </c>
      <c r="AN61" s="2061">
        <f>СрСХМиО14!AP15+СрА15!AP15</f>
        <v>0</v>
      </c>
      <c r="AO61" s="2061">
        <f>СрСХМиО14!AQ15+СрА15!AQ15</f>
        <v>0</v>
      </c>
      <c r="AP61" s="2061">
        <f>СрСХМиО14!AR15+СрА15!AR15</f>
        <v>0</v>
      </c>
      <c r="AQ61" s="2061">
        <f>СрСХМиО14!AS15+СрА15!AS15</f>
        <v>0</v>
      </c>
      <c r="AR61" s="2061">
        <f>СрСХМиО14!AT15+СрА15!AT15</f>
        <v>0</v>
      </c>
      <c r="AS61" s="2061">
        <f>СрСХМиО14!AU15+СрА15!AU15</f>
        <v>0</v>
      </c>
      <c r="AT61" s="2061">
        <f>СрСХМиО14!AV15+СрА15!AV15</f>
        <v>0</v>
      </c>
      <c r="AU61" s="605">
        <f>SUM(C61:T61)</f>
        <v>72</v>
      </c>
      <c r="AV61" s="227">
        <f>SUM(U61:AT61)</f>
        <v>0</v>
      </c>
      <c r="AW61" s="227">
        <f>AU61+AV61</f>
        <v>72</v>
      </c>
      <c r="AX61" s="160" t="str">
        <f>IF(AW61=72, "+", "-")</f>
        <v>+</v>
      </c>
    </row>
    <row r="62" spans="1:50" ht="18" customHeight="1" x14ac:dyDescent="0.25">
      <c r="A62" s="2066"/>
      <c r="B62" s="2066"/>
      <c r="C62" s="2067" t="e">
        <f t="shared" ref="C62:AW62" si="18">SUM(C58:C61)</f>
        <v>#REF!</v>
      </c>
      <c r="D62" s="2067" t="e">
        <f t="shared" si="18"/>
        <v>#REF!</v>
      </c>
      <c r="E62" s="2067" t="e">
        <f t="shared" si="18"/>
        <v>#REF!</v>
      </c>
      <c r="F62" s="2104" t="e">
        <f t="shared" si="18"/>
        <v>#REF!</v>
      </c>
      <c r="G62" s="2104" t="e">
        <f t="shared" si="18"/>
        <v>#REF!</v>
      </c>
      <c r="H62" s="2104" t="e">
        <f t="shared" si="18"/>
        <v>#REF!</v>
      </c>
      <c r="I62" s="2104" t="e">
        <f t="shared" si="18"/>
        <v>#REF!</v>
      </c>
      <c r="J62" s="2104" t="e">
        <f t="shared" si="18"/>
        <v>#REF!</v>
      </c>
      <c r="K62" s="2101" t="e">
        <f t="shared" si="18"/>
        <v>#REF!</v>
      </c>
      <c r="L62" s="2101" t="e">
        <f t="shared" si="18"/>
        <v>#REF!</v>
      </c>
      <c r="M62" s="2101" t="e">
        <f t="shared" si="18"/>
        <v>#REF!</v>
      </c>
      <c r="N62" s="2101" t="e">
        <f t="shared" si="18"/>
        <v>#REF!</v>
      </c>
      <c r="O62" s="2101" t="e">
        <f t="shared" si="18"/>
        <v>#REF!</v>
      </c>
      <c r="P62" s="2101" t="e">
        <f t="shared" si="18"/>
        <v>#REF!</v>
      </c>
      <c r="Q62" s="2101" t="e">
        <f t="shared" si="18"/>
        <v>#REF!</v>
      </c>
      <c r="R62" s="2101" t="e">
        <f t="shared" si="18"/>
        <v>#REF!</v>
      </c>
      <c r="S62" s="2068" t="e">
        <f t="shared" si="18"/>
        <v>#REF!</v>
      </c>
      <c r="T62" s="2069" t="e">
        <f t="shared" si="18"/>
        <v>#REF!</v>
      </c>
      <c r="U62" s="1249" t="e">
        <f t="shared" si="18"/>
        <v>#REF!</v>
      </c>
      <c r="V62" s="974" t="e">
        <f t="shared" si="18"/>
        <v>#REF!</v>
      </c>
      <c r="W62" s="2067" t="e">
        <f t="shared" si="18"/>
        <v>#REF!</v>
      </c>
      <c r="X62" s="2067" t="e">
        <f t="shared" si="18"/>
        <v>#REF!</v>
      </c>
      <c r="Y62" s="2067" t="e">
        <f t="shared" si="18"/>
        <v>#REF!</v>
      </c>
      <c r="Z62" s="2067" t="e">
        <f t="shared" si="18"/>
        <v>#REF!</v>
      </c>
      <c r="AA62" s="2067" t="e">
        <f t="shared" si="18"/>
        <v>#REF!</v>
      </c>
      <c r="AB62" s="2067" t="e">
        <f t="shared" si="18"/>
        <v>#REF!</v>
      </c>
      <c r="AC62" s="2067" t="e">
        <f t="shared" si="18"/>
        <v>#REF!</v>
      </c>
      <c r="AD62" s="2067" t="e">
        <f t="shared" si="18"/>
        <v>#REF!</v>
      </c>
      <c r="AE62" s="2067" t="e">
        <f t="shared" si="18"/>
        <v>#REF!</v>
      </c>
      <c r="AF62" s="2067" t="e">
        <f t="shared" si="18"/>
        <v>#REF!</v>
      </c>
      <c r="AG62" s="2067" t="e">
        <f t="shared" si="18"/>
        <v>#REF!</v>
      </c>
      <c r="AH62" s="2068" t="e">
        <f t="shared" si="18"/>
        <v>#REF!</v>
      </c>
      <c r="AI62" s="2068" t="e">
        <f t="shared" si="18"/>
        <v>#REF!</v>
      </c>
      <c r="AJ62" s="2068" t="e">
        <f t="shared" si="18"/>
        <v>#REF!</v>
      </c>
      <c r="AK62" s="2068" t="e">
        <f t="shared" si="18"/>
        <v>#REF!</v>
      </c>
      <c r="AL62" s="2068" t="e">
        <f t="shared" si="18"/>
        <v>#REF!</v>
      </c>
      <c r="AM62" s="2068" t="e">
        <f t="shared" si="18"/>
        <v>#REF!</v>
      </c>
      <c r="AN62" s="2105" t="e">
        <f t="shared" si="18"/>
        <v>#REF!</v>
      </c>
      <c r="AO62" s="2105" t="e">
        <f t="shared" si="18"/>
        <v>#REF!</v>
      </c>
      <c r="AP62" s="2067" t="e">
        <f t="shared" si="18"/>
        <v>#REF!</v>
      </c>
      <c r="AQ62" s="2067" t="e">
        <f t="shared" si="18"/>
        <v>#REF!</v>
      </c>
      <c r="AR62" s="2067" t="e">
        <f t="shared" si="18"/>
        <v>#REF!</v>
      </c>
      <c r="AS62" s="2067" t="e">
        <f t="shared" si="18"/>
        <v>#REF!</v>
      </c>
      <c r="AT62" s="2067" t="e">
        <f t="shared" si="18"/>
        <v>#REF!</v>
      </c>
      <c r="AU62" s="2070" t="e">
        <f t="shared" si="18"/>
        <v>#REF!</v>
      </c>
      <c r="AV62" s="2071" t="e">
        <f t="shared" si="18"/>
        <v>#REF!</v>
      </c>
      <c r="AW62" s="2071" t="e">
        <f t="shared" si="18"/>
        <v>#REF!</v>
      </c>
      <c r="AX62" s="160"/>
    </row>
    <row r="63" spans="1:50" ht="18" customHeight="1" x14ac:dyDescent="0.25">
      <c r="A63" s="2060" t="s">
        <v>410</v>
      </c>
      <c r="B63" s="2064" t="s">
        <v>411</v>
      </c>
      <c r="C63" s="2061" t="e">
        <f>'М11-21-31'!E52+#REF!+#REF!</f>
        <v>#REF!</v>
      </c>
      <c r="D63" s="2061" t="e">
        <f>'М11-21-31'!F52+#REF!+#REF!</f>
        <v>#REF!</v>
      </c>
      <c r="E63" s="2061" t="e">
        <f>'М11-21-31'!G52+#REF!+#REF!</f>
        <v>#REF!</v>
      </c>
      <c r="F63" s="2061" t="e">
        <f>'М11-21-31'!H52+#REF!+#REF!</f>
        <v>#REF!</v>
      </c>
      <c r="G63" s="2061" t="e">
        <f>'М11-21-31'!I52+#REF!+#REF!</f>
        <v>#REF!</v>
      </c>
      <c r="H63" s="2061" t="e">
        <f>'М11-21-31'!J52+#REF!+#REF!</f>
        <v>#REF!</v>
      </c>
      <c r="I63" s="2061" t="e">
        <f>'М11-21-31'!K52+#REF!+#REF!</f>
        <v>#REF!</v>
      </c>
      <c r="J63" s="2061" t="e">
        <f>'М11-21-31'!L52+#REF!+#REF!</f>
        <v>#REF!</v>
      </c>
      <c r="K63" s="2061" t="e">
        <f>'М11-21-31'!M52+#REF!+#REF!</f>
        <v>#REF!</v>
      </c>
      <c r="L63" s="2061" t="e">
        <f>'М11-21-31'!N52+#REF!+#REF!</f>
        <v>#REF!</v>
      </c>
      <c r="M63" s="2061" t="e">
        <f>'М11-21-31'!O52+#REF!+#REF!</f>
        <v>#REF!</v>
      </c>
      <c r="N63" s="2061" t="e">
        <f>'М11-21-31'!P52+#REF!+#REF!</f>
        <v>#REF!</v>
      </c>
      <c r="O63" s="2061" t="e">
        <f>'М11-21-31'!Q52+#REF!+#REF!</f>
        <v>#REF!</v>
      </c>
      <c r="P63" s="2061" t="e">
        <f>'М11-21-31'!R52+#REF!+#REF!</f>
        <v>#REF!</v>
      </c>
      <c r="Q63" s="2061" t="e">
        <f>'М11-21-31'!S52+#REF!+#REF!</f>
        <v>#REF!</v>
      </c>
      <c r="R63" s="2061" t="e">
        <f>'М11-21-31'!T52+#REF!+#REF!</f>
        <v>#REF!</v>
      </c>
      <c r="S63" s="2061" t="e">
        <f>'М11-21-31'!U52+#REF!+#REF!</f>
        <v>#REF!</v>
      </c>
      <c r="T63" s="2062" t="e">
        <f>'М11-21-31'!V52+#REF!+#REF!</f>
        <v>#REF!</v>
      </c>
      <c r="U63" s="2062" t="e">
        <f>'М11-21-31'!W52+#REF!+#REF!</f>
        <v>#REF!</v>
      </c>
      <c r="V63" s="2063" t="e">
        <f>'М11-21-31'!X52+#REF!+#REF!</f>
        <v>#REF!</v>
      </c>
      <c r="W63" s="2061" t="e">
        <f>'М11-21-31'!Y52+#REF!+#REF!</f>
        <v>#REF!</v>
      </c>
      <c r="X63" s="2061" t="e">
        <f>'М11-21-31'!Z52+#REF!+#REF!</f>
        <v>#REF!</v>
      </c>
      <c r="Y63" s="2061" t="e">
        <f>'М11-21-31'!AA52+#REF!+#REF!</f>
        <v>#REF!</v>
      </c>
      <c r="Z63" s="2061" t="e">
        <f>'М11-21-31'!AB52+#REF!+#REF!</f>
        <v>#REF!</v>
      </c>
      <c r="AA63" s="2061" t="e">
        <f>'М11-21-31'!AC52+#REF!+#REF!</f>
        <v>#REF!</v>
      </c>
      <c r="AB63" s="2061" t="e">
        <f>'М11-21-31'!AD52+#REF!+#REF!</f>
        <v>#REF!</v>
      </c>
      <c r="AC63" s="2061" t="e">
        <f>'М11-21-31'!AE52+#REF!+#REF!</f>
        <v>#REF!</v>
      </c>
      <c r="AD63" s="2061" t="e">
        <f>'М11-21-31'!AF52+#REF!+#REF!</f>
        <v>#REF!</v>
      </c>
      <c r="AE63" s="2061" t="e">
        <f>'М11-21-31'!AG52+#REF!+#REF!</f>
        <v>#REF!</v>
      </c>
      <c r="AF63" s="2061" t="e">
        <f>'М11-21-31'!AH52+#REF!+#REF!</f>
        <v>#REF!</v>
      </c>
      <c r="AG63" s="2061" t="e">
        <f>'М11-21-31'!AI52+#REF!+#REF!</f>
        <v>#REF!</v>
      </c>
      <c r="AH63" s="2061" t="e">
        <f>'М11-21-31'!AJ52+#REF!+#REF!</f>
        <v>#REF!</v>
      </c>
      <c r="AI63" s="2061" t="e">
        <f>'М11-21-31'!AK52+#REF!+#REF!</f>
        <v>#REF!</v>
      </c>
      <c r="AJ63" s="2061" t="e">
        <f>'М11-21-31'!AL52+#REF!+#REF!</f>
        <v>#REF!</v>
      </c>
      <c r="AK63" s="2061" t="e">
        <f>'М11-21-31'!AM52+#REF!+#REF!</f>
        <v>#REF!</v>
      </c>
      <c r="AL63" s="2061" t="e">
        <f>'М11-21-31'!AN52+#REF!+#REF!</f>
        <v>#REF!</v>
      </c>
      <c r="AM63" s="2061" t="e">
        <f>'М11-21-31'!AO52+#REF!+#REF!</f>
        <v>#REF!</v>
      </c>
      <c r="AN63" s="2061" t="e">
        <f>'М11-21-31'!AP52+#REF!+#REF!</f>
        <v>#REF!</v>
      </c>
      <c r="AO63" s="2061" t="e">
        <f>'М11-21-31'!AQ52+#REF!+#REF!</f>
        <v>#REF!</v>
      </c>
      <c r="AP63" s="2061" t="e">
        <f>'М11-21-31'!AR52+#REF!+#REF!</f>
        <v>#REF!</v>
      </c>
      <c r="AQ63" s="2061" t="e">
        <f>'М11-21-31'!AS52+#REF!+#REF!</f>
        <v>#REF!</v>
      </c>
      <c r="AR63" s="2061" t="e">
        <f>'М11-21-31'!AT52+#REF!+#REF!</f>
        <v>#REF!</v>
      </c>
      <c r="AS63" s="2061" t="e">
        <f>'М11-21-31'!AU52+#REF!+#REF!</f>
        <v>#REF!</v>
      </c>
      <c r="AT63" s="2061" t="e">
        <f>'М11-21-31'!AV52+#REF!+#REF!</f>
        <v>#REF!</v>
      </c>
      <c r="AU63" s="605" t="e">
        <f t="shared" ref="AU63:AU68" si="19">SUM(C63:T63)</f>
        <v>#REF!</v>
      </c>
      <c r="AV63" s="227" t="e">
        <f t="shared" ref="AV63:AV68" si="20">SUM(U63:AT63)</f>
        <v>#REF!</v>
      </c>
      <c r="AW63" s="227" t="e">
        <f t="shared" ref="AW63:AW68" si="21">AU63+AV63</f>
        <v>#REF!</v>
      </c>
      <c r="AX63" s="160" t="e">
        <f>IF(AW63=480, "+", "-")</f>
        <v>#REF!</v>
      </c>
    </row>
    <row r="64" spans="1:50" ht="18" customHeight="1" x14ac:dyDescent="0.25">
      <c r="A64" s="2060" t="s">
        <v>410</v>
      </c>
      <c r="B64" s="2064" t="s">
        <v>259</v>
      </c>
      <c r="C64" s="2061" t="e">
        <f>#REF!+'Э13-23-33'!E28</f>
        <v>#REF!</v>
      </c>
      <c r="D64" s="2061" t="e">
        <f>#REF!+'Э13-23-33'!F28</f>
        <v>#REF!</v>
      </c>
      <c r="E64" s="2061" t="e">
        <f>#REF!+'Э13-23-33'!G28</f>
        <v>#REF!</v>
      </c>
      <c r="F64" s="2061" t="e">
        <f>#REF!+'Э13-23-33'!H28</f>
        <v>#REF!</v>
      </c>
      <c r="G64" s="2061" t="e">
        <f>#REF!+'Э13-23-33'!I28</f>
        <v>#REF!</v>
      </c>
      <c r="H64" s="2061" t="e">
        <f>#REF!+'Э13-23-33'!J28</f>
        <v>#REF!</v>
      </c>
      <c r="I64" s="2061" t="e">
        <f>#REF!+'Э13-23-33'!K28</f>
        <v>#REF!</v>
      </c>
      <c r="J64" s="2061" t="e">
        <f>#REF!+'Э13-23-33'!L28</f>
        <v>#REF!</v>
      </c>
      <c r="K64" s="2061" t="e">
        <f>#REF!+'Э13-23-33'!M28</f>
        <v>#REF!</v>
      </c>
      <c r="L64" s="2061" t="e">
        <f>#REF!+'Э13-23-33'!N28</f>
        <v>#REF!</v>
      </c>
      <c r="M64" s="2061" t="e">
        <f>#REF!+'Э13-23-33'!O28</f>
        <v>#REF!</v>
      </c>
      <c r="N64" s="2061" t="e">
        <f>#REF!+'Э13-23-33'!P28</f>
        <v>#REF!</v>
      </c>
      <c r="O64" s="2061" t="e">
        <f>#REF!+'Э13-23-33'!Q28</f>
        <v>#REF!</v>
      </c>
      <c r="P64" s="2061" t="e">
        <f>#REF!+'Э13-23-33'!R28</f>
        <v>#REF!</v>
      </c>
      <c r="Q64" s="2061" t="e">
        <f>#REF!+'Э13-23-33'!S28</f>
        <v>#REF!</v>
      </c>
      <c r="R64" s="2061" t="e">
        <f>#REF!+'Э13-23-33'!T28</f>
        <v>#REF!</v>
      </c>
      <c r="S64" s="2061" t="e">
        <f>#REF!+'Э13-23-33'!U28</f>
        <v>#REF!</v>
      </c>
      <c r="T64" s="2062" t="e">
        <f>#REF!+'Э13-23-33'!V28</f>
        <v>#REF!</v>
      </c>
      <c r="U64" s="2062" t="e">
        <f>#REF!+'Э13-23-33'!W28</f>
        <v>#REF!</v>
      </c>
      <c r="V64" s="2063" t="e">
        <f>#REF!+'Э13-23-33'!X28</f>
        <v>#REF!</v>
      </c>
      <c r="W64" s="2061" t="e">
        <f>#REF!+'Э13-23-33'!Y28</f>
        <v>#REF!</v>
      </c>
      <c r="X64" s="2061" t="e">
        <f>#REF!+'Э13-23-33'!Z28</f>
        <v>#REF!</v>
      </c>
      <c r="Y64" s="2061" t="e">
        <f>#REF!+'Э13-23-33'!AA28</f>
        <v>#REF!</v>
      </c>
      <c r="Z64" s="2061" t="e">
        <f>#REF!+'Э13-23-33'!AB28</f>
        <v>#REF!</v>
      </c>
      <c r="AA64" s="2061" t="e">
        <f>#REF!+'Э13-23-33'!AC28</f>
        <v>#REF!</v>
      </c>
      <c r="AB64" s="2061" t="e">
        <f>#REF!+'Э13-23-33'!AD28</f>
        <v>#REF!</v>
      </c>
      <c r="AC64" s="2061" t="e">
        <f>#REF!+'Э13-23-33'!AE28</f>
        <v>#REF!</v>
      </c>
      <c r="AD64" s="2061" t="e">
        <f>#REF!+'Э13-23-33'!AF28</f>
        <v>#REF!</v>
      </c>
      <c r="AE64" s="2061" t="e">
        <f>#REF!+'Э13-23-33'!AG28</f>
        <v>#REF!</v>
      </c>
      <c r="AF64" s="2061" t="e">
        <f>#REF!+'Э13-23-33'!AH28</f>
        <v>#REF!</v>
      </c>
      <c r="AG64" s="2061" t="e">
        <f>#REF!+'Э13-23-33'!AI28</f>
        <v>#REF!</v>
      </c>
      <c r="AH64" s="2061" t="e">
        <f>#REF!+'Э13-23-33'!AJ28</f>
        <v>#REF!</v>
      </c>
      <c r="AI64" s="2061" t="e">
        <f>#REF!+'Э13-23-33'!AK28</f>
        <v>#REF!</v>
      </c>
      <c r="AJ64" s="2061" t="e">
        <f>#REF!+'Э13-23-33'!AL28</f>
        <v>#REF!</v>
      </c>
      <c r="AK64" s="2061" t="e">
        <f>#REF!+'Э13-23-33'!AM28</f>
        <v>#REF!</v>
      </c>
      <c r="AL64" s="2061" t="e">
        <f>#REF!+'Э13-23-33'!AN28</f>
        <v>#REF!</v>
      </c>
      <c r="AM64" s="2061" t="e">
        <f>#REF!+'Э13-23-33'!AO28</f>
        <v>#REF!</v>
      </c>
      <c r="AN64" s="2061" t="e">
        <f>#REF!+'Э13-23-33'!AP28</f>
        <v>#REF!</v>
      </c>
      <c r="AO64" s="2061" t="e">
        <f>#REF!+'Э13-23-33'!AQ28</f>
        <v>#REF!</v>
      </c>
      <c r="AP64" s="2061" t="e">
        <f>#REF!+'Э13-23-33'!AR28</f>
        <v>#REF!</v>
      </c>
      <c r="AQ64" s="2061" t="e">
        <f>#REF!+'Э13-23-33'!AS28</f>
        <v>#REF!</v>
      </c>
      <c r="AR64" s="2061" t="e">
        <f>#REF!+'Э13-23-33'!AT28</f>
        <v>#REF!</v>
      </c>
      <c r="AS64" s="2061" t="e">
        <f>#REF!+'Э13-23-33'!AU28</f>
        <v>#REF!</v>
      </c>
      <c r="AT64" s="2061" t="e">
        <f>#REF!+'Э13-23-33'!AV28</f>
        <v>#REF!</v>
      </c>
      <c r="AU64" s="605" t="e">
        <f t="shared" si="19"/>
        <v>#REF!</v>
      </c>
      <c r="AV64" s="227" t="e">
        <f t="shared" si="20"/>
        <v>#REF!</v>
      </c>
      <c r="AW64" s="227" t="e">
        <f t="shared" si="21"/>
        <v>#REF!</v>
      </c>
      <c r="AX64" s="160" t="e">
        <f>IF(AW64=72, "+", "-")</f>
        <v>#REF!</v>
      </c>
    </row>
    <row r="65" spans="1:50" ht="18" customHeight="1" x14ac:dyDescent="0.25">
      <c r="A65" s="2060" t="s">
        <v>410</v>
      </c>
      <c r="B65" s="2064" t="s">
        <v>57</v>
      </c>
      <c r="C65" s="2061">
        <f>'М11-21-31'!E16+'Т12-22-32'!E16+'Э13-23-33'!E16</f>
        <v>6</v>
      </c>
      <c r="D65" s="2061">
        <f>'М11-21-31'!F16+'Т12-22-32'!F16+'Э13-23-33'!F16</f>
        <v>6</v>
      </c>
      <c r="E65" s="2061">
        <f>'М11-21-31'!G16+'Т12-22-32'!G16+'Э13-23-33'!G16</f>
        <v>8</v>
      </c>
      <c r="F65" s="2061">
        <f>'М11-21-31'!H16+'Т12-22-32'!H16+'Э13-23-33'!H16</f>
        <v>6</v>
      </c>
      <c r="G65" s="2061">
        <f>'М11-21-31'!I16+'Т12-22-32'!I16+'Э13-23-33'!I16</f>
        <v>6</v>
      </c>
      <c r="H65" s="2061">
        <f>'М11-21-31'!J16+'Т12-22-32'!J16+'Э13-23-33'!J16</f>
        <v>6</v>
      </c>
      <c r="I65" s="2061">
        <f>'М11-21-31'!K16+'Т12-22-32'!K16+'Э13-23-33'!K16</f>
        <v>6</v>
      </c>
      <c r="J65" s="2061">
        <f>'М11-21-31'!L16+'Т12-22-32'!L16+'Э13-23-33'!L16</f>
        <v>6</v>
      </c>
      <c r="K65" s="2061">
        <f>'М11-21-31'!M16+'Т12-22-32'!M16+'Э13-23-33'!M16</f>
        <v>6</v>
      </c>
      <c r="L65" s="2061">
        <f>'М11-21-31'!N16+'Т12-22-32'!N16+'Э13-23-33'!N16</f>
        <v>6</v>
      </c>
      <c r="M65" s="2061">
        <f>'М11-21-31'!O16+'Т12-22-32'!O16+'Э13-23-33'!O16</f>
        <v>6</v>
      </c>
      <c r="N65" s="2061">
        <f>'М11-21-31'!P16+'Т12-22-32'!P16+'Э13-23-33'!P16</f>
        <v>6</v>
      </c>
      <c r="O65" s="2061">
        <f>'М11-21-31'!Q16+'Т12-22-32'!Q16+'Э13-23-33'!Q16</f>
        <v>6</v>
      </c>
      <c r="P65" s="2061">
        <f>'М11-21-31'!R16+'Т12-22-32'!R16+'Э13-23-33'!R16</f>
        <v>6</v>
      </c>
      <c r="Q65" s="2061">
        <f>'М11-21-31'!S16+'Т12-22-32'!S16+'Э13-23-33'!S16</f>
        <v>6</v>
      </c>
      <c r="R65" s="2061">
        <f>'М11-21-31'!T16+'Т12-22-32'!T16+'Э13-23-33'!T16</f>
        <v>6</v>
      </c>
      <c r="S65" s="2061">
        <f>'М11-21-31'!U16+'Т12-22-32'!U16+'Э13-23-33'!U16</f>
        <v>10</v>
      </c>
      <c r="T65" s="2062">
        <f>'М11-21-31'!V16+'Т12-22-32'!V16+'Э13-23-33'!V16</f>
        <v>0</v>
      </c>
      <c r="U65" s="2062">
        <f>'М11-21-31'!W16+'Т12-22-32'!W16+'Э13-23-33'!W16</f>
        <v>0</v>
      </c>
      <c r="V65" s="2063">
        <f>'М11-21-31'!X16+'Т12-22-32'!X16+'Э13-23-33'!X16</f>
        <v>4</v>
      </c>
      <c r="W65" s="2061">
        <f>'М11-21-31'!Y16+'Т12-22-32'!Y16+'Э13-23-33'!Y16</f>
        <v>4</v>
      </c>
      <c r="X65" s="2061">
        <f>'М11-21-31'!Z16+'Т12-22-32'!Z16+'Э13-23-33'!Z16</f>
        <v>6</v>
      </c>
      <c r="Y65" s="2061">
        <f>'М11-21-31'!AA16+'Т12-22-32'!AA16+'Э13-23-33'!AA16</f>
        <v>6</v>
      </c>
      <c r="Z65" s="2061">
        <f>'М11-21-31'!AB16+'Т12-22-32'!AB16+'Э13-23-33'!AB16</f>
        <v>6</v>
      </c>
      <c r="AA65" s="2061">
        <f>'М11-21-31'!AC16+'Т12-22-32'!AC16+'Э13-23-33'!AC16</f>
        <v>6</v>
      </c>
      <c r="AB65" s="2061">
        <f>'М11-21-31'!AD16+'Т12-22-32'!AD16+'Э13-23-33'!AD16</f>
        <v>6</v>
      </c>
      <c r="AC65" s="2061">
        <f>'М11-21-31'!AE16+'Т12-22-32'!AE16+'Э13-23-33'!AE16</f>
        <v>4</v>
      </c>
      <c r="AD65" s="2061">
        <f>'М11-21-31'!AF16+'Т12-22-32'!AF16+'Э13-23-33'!AF16</f>
        <v>2</v>
      </c>
      <c r="AE65" s="2061">
        <f>'М11-21-31'!AG16+'Т12-22-32'!AG16+'Э13-23-33'!AG16</f>
        <v>6</v>
      </c>
      <c r="AF65" s="2061">
        <f>'М11-21-31'!AH16+'Т12-22-32'!AH16+'Э13-23-33'!AH16</f>
        <v>4</v>
      </c>
      <c r="AG65" s="2061">
        <f>'М11-21-31'!AI16+'Т12-22-32'!AI16+'Э13-23-33'!AI16</f>
        <v>6</v>
      </c>
      <c r="AH65" s="2061">
        <f>'М11-21-31'!AJ16+'Т12-22-32'!AJ16+'Э13-23-33'!AJ16</f>
        <v>2</v>
      </c>
      <c r="AI65" s="2061">
        <f>'М11-21-31'!AK16+'Т12-22-32'!AK16+'Э13-23-33'!AK16</f>
        <v>4</v>
      </c>
      <c r="AJ65" s="2061">
        <f>'М11-21-31'!AL16+'Т12-22-32'!AL16+'Э13-23-33'!AL16</f>
        <v>4</v>
      </c>
      <c r="AK65" s="2061">
        <f>'М11-21-31'!AM16+'Т12-22-32'!AM16+'Э13-23-33'!AM16</f>
        <v>2</v>
      </c>
      <c r="AL65" s="2061">
        <f>'М11-21-31'!AN16+'Т12-22-32'!AN16+'Э13-23-33'!AN16</f>
        <v>6</v>
      </c>
      <c r="AM65" s="2061">
        <f>'М11-21-31'!AO16+'Т12-22-32'!AO16+'Э13-23-33'!AO16</f>
        <v>2</v>
      </c>
      <c r="AN65" s="2061">
        <f>'М11-21-31'!AP16+'Т12-22-32'!AP16+'Э13-23-33'!AP16</f>
        <v>6</v>
      </c>
      <c r="AO65" s="2061">
        <f>'М11-21-31'!AQ16+'Т12-22-32'!AQ16+'Э13-23-33'!AQ16</f>
        <v>6</v>
      </c>
      <c r="AP65" s="2061">
        <f>'М11-21-31'!AR16+'Т12-22-32'!AR16+'Э13-23-33'!AR16</f>
        <v>2</v>
      </c>
      <c r="AQ65" s="2061">
        <f>'М11-21-31'!AS16+'Т12-22-32'!AS16+'Э13-23-33'!AS16</f>
        <v>6</v>
      </c>
      <c r="AR65" s="2061">
        <f>'М11-21-31'!AT16+'Т12-22-32'!AT16+'Э13-23-33'!AT16</f>
        <v>4</v>
      </c>
      <c r="AS65" s="2061">
        <f>'М11-21-31'!AU16+'Т12-22-32'!AU16+'Э13-23-33'!AU16</f>
        <v>4</v>
      </c>
      <c r="AT65" s="2061">
        <f>'М11-21-31'!AV16+'Т12-22-32'!AV16+'Э13-23-33'!AV16</f>
        <v>0</v>
      </c>
      <c r="AU65" s="605">
        <f t="shared" si="19"/>
        <v>108</v>
      </c>
      <c r="AV65" s="227">
        <f t="shared" si="20"/>
        <v>108</v>
      </c>
      <c r="AW65" s="227">
        <f t="shared" si="21"/>
        <v>216</v>
      </c>
      <c r="AX65" s="160" t="str">
        <f>IF(AW65=216, "+", "-")</f>
        <v>+</v>
      </c>
    </row>
    <row r="66" spans="1:50" ht="18" customHeight="1" x14ac:dyDescent="0.25">
      <c r="A66" s="2060" t="s">
        <v>410</v>
      </c>
      <c r="B66" s="2064" t="s">
        <v>63</v>
      </c>
      <c r="C66" s="2061">
        <f>'М11-21-31'!E19+'Т12-22-32'!E19+'Э13-23-33'!E19</f>
        <v>6</v>
      </c>
      <c r="D66" s="2061">
        <f>'М11-21-31'!F19+'Т12-22-32'!F19+'Э13-23-33'!F19</f>
        <v>8</v>
      </c>
      <c r="E66" s="2061">
        <f>'М11-21-31'!G19+'Т12-22-32'!G19+'Э13-23-33'!G19</f>
        <v>10</v>
      </c>
      <c r="F66" s="2061">
        <f>'М11-21-31'!H19+'Т12-22-32'!H19+'Э13-23-33'!H19</f>
        <v>8</v>
      </c>
      <c r="G66" s="2061">
        <f>'М11-21-31'!I19+'Т12-22-32'!I19+'Э13-23-33'!I19</f>
        <v>6</v>
      </c>
      <c r="H66" s="2061">
        <f>'М11-21-31'!J19+'Т12-22-32'!J19+'Э13-23-33'!J19</f>
        <v>6</v>
      </c>
      <c r="I66" s="2061">
        <f>'М11-21-31'!K19+'Т12-22-32'!K19+'Э13-23-33'!K19</f>
        <v>6</v>
      </c>
      <c r="J66" s="2061">
        <f>'М11-21-31'!L19+'Т12-22-32'!L19+'Э13-23-33'!L19</f>
        <v>6</v>
      </c>
      <c r="K66" s="2061">
        <f>'М11-21-31'!M19+'Т12-22-32'!M19+'Э13-23-33'!M19</f>
        <v>6</v>
      </c>
      <c r="L66" s="2061">
        <f>'М11-21-31'!N19+'Т12-22-32'!N19+'Э13-23-33'!N19</f>
        <v>6</v>
      </c>
      <c r="M66" s="2061">
        <f>'М11-21-31'!O19+'Т12-22-32'!O19+'Э13-23-33'!O19</f>
        <v>6</v>
      </c>
      <c r="N66" s="2061">
        <f>'М11-21-31'!P19+'Т12-22-32'!P19+'Э13-23-33'!P19</f>
        <v>6</v>
      </c>
      <c r="O66" s="2061">
        <f>'М11-21-31'!Q19+'Т12-22-32'!Q19+'Э13-23-33'!Q19</f>
        <v>6</v>
      </c>
      <c r="P66" s="2061">
        <f>'М11-21-31'!R19+'Т12-22-32'!R19+'Э13-23-33'!R19</f>
        <v>6</v>
      </c>
      <c r="Q66" s="2061">
        <f>'М11-21-31'!S19+'Т12-22-32'!S19+'Э13-23-33'!S19</f>
        <v>2</v>
      </c>
      <c r="R66" s="2061">
        <f>'М11-21-31'!T19+'Т12-22-32'!T19+'Э13-23-33'!T19</f>
        <v>10</v>
      </c>
      <c r="S66" s="2061">
        <f>'М11-21-31'!U19+'Т12-22-32'!U19+'Э13-23-33'!U19</f>
        <v>4</v>
      </c>
      <c r="T66" s="2062">
        <f>'М11-21-31'!V19+'Т12-22-32'!V19+'Э13-23-33'!V19</f>
        <v>0</v>
      </c>
      <c r="U66" s="2062">
        <f>'М11-21-31'!W19+'Т12-22-32'!W19+'Э13-23-33'!W19</f>
        <v>0</v>
      </c>
      <c r="V66" s="2063">
        <f>'М11-21-31'!X19+'Т12-22-32'!X19+'Э13-23-33'!X19</f>
        <v>8</v>
      </c>
      <c r="W66" s="2061">
        <f>'М11-21-31'!Y19+'Т12-22-32'!Y19+'Э13-23-33'!Y19</f>
        <v>6</v>
      </c>
      <c r="X66" s="2061">
        <f>'М11-21-31'!Z19+'Т12-22-32'!Z19+'Э13-23-33'!Z19</f>
        <v>6</v>
      </c>
      <c r="Y66" s="2061">
        <f>'М11-21-31'!AA19+'Т12-22-32'!AA19+'Э13-23-33'!AA19</f>
        <v>6</v>
      </c>
      <c r="Z66" s="2061">
        <f>'М11-21-31'!AB19+'Т12-22-32'!AB19+'Э13-23-33'!AB19</f>
        <v>2</v>
      </c>
      <c r="AA66" s="2061">
        <f>'М11-21-31'!AC19+'Т12-22-32'!AC19+'Э13-23-33'!AC19</f>
        <v>6</v>
      </c>
      <c r="AB66" s="2061">
        <f>'М11-21-31'!AD19+'Т12-22-32'!AD19+'Э13-23-33'!AD19</f>
        <v>6</v>
      </c>
      <c r="AC66" s="2061">
        <f>'М11-21-31'!AE19+'Т12-22-32'!AE19+'Э13-23-33'!AE19</f>
        <v>4</v>
      </c>
      <c r="AD66" s="2061">
        <f>'М11-21-31'!AF19+'Т12-22-32'!AF19+'Э13-23-33'!AF19</f>
        <v>6</v>
      </c>
      <c r="AE66" s="2061">
        <f>'М11-21-31'!AG19+'Т12-22-32'!AG19+'Э13-23-33'!AG19</f>
        <v>6</v>
      </c>
      <c r="AF66" s="2061">
        <f>'М11-21-31'!AH19+'Т12-22-32'!AH19+'Э13-23-33'!AH19</f>
        <v>6</v>
      </c>
      <c r="AG66" s="2061">
        <f>'М11-21-31'!AI19+'Т12-22-32'!AI19+'Э13-23-33'!AI19</f>
        <v>2</v>
      </c>
      <c r="AH66" s="2061">
        <f>'М11-21-31'!AJ19+'Т12-22-32'!AJ19+'Э13-23-33'!AJ19</f>
        <v>6</v>
      </c>
      <c r="AI66" s="2061">
        <f>'М11-21-31'!AK19+'Т12-22-32'!AK19+'Э13-23-33'!AK19</f>
        <v>6</v>
      </c>
      <c r="AJ66" s="2061">
        <f>'М11-21-31'!AL19+'Т12-22-32'!AL19+'Э13-23-33'!AL19</f>
        <v>4</v>
      </c>
      <c r="AK66" s="2061">
        <f>'М11-21-31'!AM19+'Т12-22-32'!AM19+'Э13-23-33'!AM19</f>
        <v>6</v>
      </c>
      <c r="AL66" s="2061">
        <f>'М11-21-31'!AN19+'Т12-22-32'!AN19+'Э13-23-33'!AN19</f>
        <v>4</v>
      </c>
      <c r="AM66" s="2061">
        <f>'М11-21-31'!AO19+'Т12-22-32'!AO19+'Э13-23-33'!AO19</f>
        <v>4</v>
      </c>
      <c r="AN66" s="2061">
        <f>'М11-21-31'!AP19+'Т12-22-32'!AP19+'Э13-23-33'!AP19</f>
        <v>0</v>
      </c>
      <c r="AO66" s="2061">
        <f>'М11-21-31'!AQ19+'Т12-22-32'!AQ19+'Э13-23-33'!AQ19</f>
        <v>4</v>
      </c>
      <c r="AP66" s="2061">
        <f>'М11-21-31'!AR19+'Т12-22-32'!AR19+'Э13-23-33'!AR19</f>
        <v>4</v>
      </c>
      <c r="AQ66" s="2061">
        <f>'М11-21-31'!AS19+'Т12-22-32'!AS19+'Э13-23-33'!AS19</f>
        <v>4</v>
      </c>
      <c r="AR66" s="2061">
        <f>'М11-21-31'!AT19+'Т12-22-32'!AT19+'Э13-23-33'!AT19</f>
        <v>0</v>
      </c>
      <c r="AS66" s="2061">
        <f>'М11-21-31'!AU19+'Т12-22-32'!AU19+'Э13-23-33'!AU19</f>
        <v>2</v>
      </c>
      <c r="AT66" s="2061">
        <f>'М11-21-31'!AV19+'Т12-22-32'!AV19+'Э13-23-33'!AV19</f>
        <v>0</v>
      </c>
      <c r="AU66" s="605">
        <f t="shared" si="19"/>
        <v>108</v>
      </c>
      <c r="AV66" s="227">
        <f t="shared" si="20"/>
        <v>108</v>
      </c>
      <c r="AW66" s="227">
        <f t="shared" si="21"/>
        <v>216</v>
      </c>
      <c r="AX66" s="160" t="str">
        <f>IF(AW66=216, "+", "-")</f>
        <v>+</v>
      </c>
    </row>
    <row r="67" spans="1:50" ht="18" customHeight="1" x14ac:dyDescent="0.25">
      <c r="A67" s="2060" t="s">
        <v>410</v>
      </c>
      <c r="B67" s="2064" t="s">
        <v>190</v>
      </c>
      <c r="C67" s="2061">
        <f>'Т12-22-32'!E28+'Э13-23-33'!E29</f>
        <v>0</v>
      </c>
      <c r="D67" s="2061">
        <f>'Т12-22-32'!F28+'Э13-23-33'!F29</f>
        <v>0</v>
      </c>
      <c r="E67" s="2061">
        <f>'Т12-22-32'!G28+'Э13-23-33'!G29</f>
        <v>0</v>
      </c>
      <c r="F67" s="2061">
        <f>'Т12-22-32'!H28+'Э13-23-33'!H29</f>
        <v>0</v>
      </c>
      <c r="G67" s="2061">
        <f>'Т12-22-32'!I28+'Э13-23-33'!I29</f>
        <v>0</v>
      </c>
      <c r="H67" s="2061">
        <f>'Т12-22-32'!J28+'Э13-23-33'!J29</f>
        <v>0</v>
      </c>
      <c r="I67" s="2061">
        <f>'Т12-22-32'!K28+'Э13-23-33'!K29</f>
        <v>0</v>
      </c>
      <c r="J67" s="2061">
        <f>'Т12-22-32'!L28+'Э13-23-33'!L29</f>
        <v>0</v>
      </c>
      <c r="K67" s="2061">
        <f>'Т12-22-32'!M28+'Э13-23-33'!M29</f>
        <v>0</v>
      </c>
      <c r="L67" s="2061">
        <f>'Т12-22-32'!N28+'Э13-23-33'!N29</f>
        <v>0</v>
      </c>
      <c r="M67" s="2061">
        <f>'Т12-22-32'!O28+'Э13-23-33'!O29</f>
        <v>0</v>
      </c>
      <c r="N67" s="2061">
        <f>'Т12-22-32'!P28+'Э13-23-33'!P29</f>
        <v>0</v>
      </c>
      <c r="O67" s="2061">
        <f>'Т12-22-32'!Q28+'Э13-23-33'!Q29</f>
        <v>0</v>
      </c>
      <c r="P67" s="2061">
        <f>'Т12-22-32'!R28+'Э13-23-33'!R29</f>
        <v>0</v>
      </c>
      <c r="Q67" s="2061">
        <f>'Т12-22-32'!S28+'Э13-23-33'!S29</f>
        <v>0</v>
      </c>
      <c r="R67" s="2061">
        <f>'Т12-22-32'!T28+'Э13-23-33'!T29</f>
        <v>0</v>
      </c>
      <c r="S67" s="2061">
        <f>'Т12-22-32'!U28+'Э13-23-33'!U29</f>
        <v>0</v>
      </c>
      <c r="T67" s="2062">
        <f>'Т12-22-32'!V28+'Э13-23-33'!V29</f>
        <v>0</v>
      </c>
      <c r="U67" s="2062">
        <f>'Т12-22-32'!W28+'Э13-23-33'!W29</f>
        <v>0</v>
      </c>
      <c r="V67" s="2063">
        <f>'Т12-22-32'!X28+'Э13-23-33'!X29</f>
        <v>2</v>
      </c>
      <c r="W67" s="2061">
        <f>'Т12-22-32'!Y28+'Э13-23-33'!Y29</f>
        <v>4</v>
      </c>
      <c r="X67" s="2061">
        <f>'Т12-22-32'!Z28+'Э13-23-33'!Z29</f>
        <v>4</v>
      </c>
      <c r="Y67" s="2061">
        <f>'Т12-22-32'!AA28+'Э13-23-33'!AA29</f>
        <v>2</v>
      </c>
      <c r="Z67" s="2061">
        <f>'Т12-22-32'!AB28+'Э13-23-33'!AB29</f>
        <v>4</v>
      </c>
      <c r="AA67" s="2061">
        <f>'Т12-22-32'!AC28+'Э13-23-33'!AC29</f>
        <v>2</v>
      </c>
      <c r="AB67" s="2061">
        <f>'Т12-22-32'!AD28+'Э13-23-33'!AD29</f>
        <v>4</v>
      </c>
      <c r="AC67" s="2061">
        <f>'Т12-22-32'!AE28+'Э13-23-33'!AE29</f>
        <v>0</v>
      </c>
      <c r="AD67" s="2061">
        <f>'Т12-22-32'!AF28+'Э13-23-33'!AF29</f>
        <v>4</v>
      </c>
      <c r="AE67" s="2061">
        <f>'Т12-22-32'!AG28+'Э13-23-33'!AG29</f>
        <v>2</v>
      </c>
      <c r="AF67" s="2061">
        <f>'Т12-22-32'!AH28+'Э13-23-33'!AH29</f>
        <v>4</v>
      </c>
      <c r="AG67" s="2061">
        <f>'Т12-22-32'!AI28+'Э13-23-33'!AI29</f>
        <v>2</v>
      </c>
      <c r="AH67" s="2061">
        <f>'Т12-22-32'!AJ28+'Э13-23-33'!AJ29</f>
        <v>2</v>
      </c>
      <c r="AI67" s="2061">
        <f>'Т12-22-32'!AK28+'Э13-23-33'!AK29</f>
        <v>2</v>
      </c>
      <c r="AJ67" s="2061">
        <f>'Т12-22-32'!AL28+'Э13-23-33'!AL29</f>
        <v>4</v>
      </c>
      <c r="AK67" s="2061">
        <f>'Т12-22-32'!AM28+'Э13-23-33'!AM29</f>
        <v>2</v>
      </c>
      <c r="AL67" s="2061">
        <f>'Т12-22-32'!AN28+'Э13-23-33'!AN29</f>
        <v>2</v>
      </c>
      <c r="AM67" s="2061">
        <f>'Т12-22-32'!AO28+'Э13-23-33'!AO29</f>
        <v>4</v>
      </c>
      <c r="AN67" s="2061">
        <f>'Т12-22-32'!AP28+'Э13-23-33'!AP29</f>
        <v>4</v>
      </c>
      <c r="AO67" s="2061">
        <f>'Т12-22-32'!AQ28+'Э13-23-33'!AQ29</f>
        <v>4</v>
      </c>
      <c r="AP67" s="2061">
        <f>'Т12-22-32'!AR28+'Э13-23-33'!AR29</f>
        <v>2</v>
      </c>
      <c r="AQ67" s="2061">
        <f>'Т12-22-32'!AS28+'Э13-23-33'!AS29</f>
        <v>4</v>
      </c>
      <c r="AR67" s="2061">
        <f>'Т12-22-32'!AT28+'Э13-23-33'!AT29</f>
        <v>4</v>
      </c>
      <c r="AS67" s="2061">
        <f>'Т12-22-32'!AU28+'Э13-23-33'!AU29</f>
        <v>4</v>
      </c>
      <c r="AT67" s="2061">
        <f>'Т12-22-32'!AV28+'Э13-23-33'!AV29</f>
        <v>0</v>
      </c>
      <c r="AU67" s="605">
        <f t="shared" si="19"/>
        <v>0</v>
      </c>
      <c r="AV67" s="227">
        <f t="shared" si="20"/>
        <v>72</v>
      </c>
      <c r="AW67" s="227">
        <f t="shared" si="21"/>
        <v>72</v>
      </c>
      <c r="AX67" s="160" t="str">
        <f>IF(AW67=72, "+", "-")</f>
        <v>+</v>
      </c>
    </row>
    <row r="68" spans="1:50" ht="18" customHeight="1" x14ac:dyDescent="0.25">
      <c r="A68" s="2086" t="s">
        <v>410</v>
      </c>
      <c r="B68" s="2064" t="s">
        <v>192</v>
      </c>
      <c r="C68" s="2061">
        <f>'Т12-22-32'!E29+'Э13-23-33'!E30</f>
        <v>0</v>
      </c>
      <c r="D68" s="2061">
        <f>'Т12-22-32'!F29+'Э13-23-33'!F30</f>
        <v>0</v>
      </c>
      <c r="E68" s="2061">
        <f>'Т12-22-32'!G29+'Э13-23-33'!G30</f>
        <v>0</v>
      </c>
      <c r="F68" s="2061">
        <f>'Т12-22-32'!H29+'Э13-23-33'!H30</f>
        <v>0</v>
      </c>
      <c r="G68" s="2061">
        <f>'Т12-22-32'!I29+'Э13-23-33'!I30</f>
        <v>0</v>
      </c>
      <c r="H68" s="2061">
        <f>'Т12-22-32'!J29+'Э13-23-33'!J30</f>
        <v>0</v>
      </c>
      <c r="I68" s="2061">
        <f>'Т12-22-32'!K29+'Э13-23-33'!K30</f>
        <v>0</v>
      </c>
      <c r="J68" s="2061">
        <f>'Т12-22-32'!L29+'Э13-23-33'!L30</f>
        <v>0</v>
      </c>
      <c r="K68" s="2061">
        <f>'Т12-22-32'!M29+'Э13-23-33'!M30</f>
        <v>0</v>
      </c>
      <c r="L68" s="2061">
        <f>'Т12-22-32'!N29+'Э13-23-33'!N30</f>
        <v>0</v>
      </c>
      <c r="M68" s="2061">
        <f>'Т12-22-32'!O29+'Э13-23-33'!O30</f>
        <v>0</v>
      </c>
      <c r="N68" s="2061">
        <f>'Т12-22-32'!P29+'Э13-23-33'!P30</f>
        <v>0</v>
      </c>
      <c r="O68" s="2061">
        <f>'Т12-22-32'!Q29+'Э13-23-33'!Q30</f>
        <v>0</v>
      </c>
      <c r="P68" s="2061">
        <f>'Т12-22-32'!R29+'Э13-23-33'!R30</f>
        <v>0</v>
      </c>
      <c r="Q68" s="2061">
        <f>'Т12-22-32'!S29+'Э13-23-33'!S30</f>
        <v>0</v>
      </c>
      <c r="R68" s="2061">
        <f>'Т12-22-32'!T29+'Э13-23-33'!T30</f>
        <v>0</v>
      </c>
      <c r="S68" s="2061">
        <f>'Т12-22-32'!U29+'Э13-23-33'!U30</f>
        <v>0</v>
      </c>
      <c r="T68" s="2062">
        <f>'Т12-22-32'!V29+'Э13-23-33'!V30</f>
        <v>0</v>
      </c>
      <c r="U68" s="2062">
        <f>'Т12-22-32'!W29+'Э13-23-33'!W30</f>
        <v>0</v>
      </c>
      <c r="V68" s="2063">
        <f>'Т12-22-32'!X29+'Э13-23-33'!X30</f>
        <v>2</v>
      </c>
      <c r="W68" s="2061">
        <f>'Т12-22-32'!Y29+'Э13-23-33'!Y30</f>
        <v>2</v>
      </c>
      <c r="X68" s="2061">
        <f>'Т12-22-32'!Z29+'Э13-23-33'!Z30</f>
        <v>4</v>
      </c>
      <c r="Y68" s="2061">
        <f>'Т12-22-32'!AA29+'Э13-23-33'!AA30</f>
        <v>4</v>
      </c>
      <c r="Z68" s="2061">
        <f>'Т12-22-32'!AB29+'Э13-23-33'!AB30</f>
        <v>4</v>
      </c>
      <c r="AA68" s="2061">
        <f>'Т12-22-32'!AC29+'Э13-23-33'!AC30</f>
        <v>2</v>
      </c>
      <c r="AB68" s="2061">
        <f>'Т12-22-32'!AD29+'Э13-23-33'!AD30</f>
        <v>4</v>
      </c>
      <c r="AC68" s="2061">
        <f>'Т12-22-32'!AE29+'Э13-23-33'!AE30</f>
        <v>2</v>
      </c>
      <c r="AD68" s="2061">
        <f>'Т12-22-32'!AF29+'Э13-23-33'!AF30</f>
        <v>4</v>
      </c>
      <c r="AE68" s="2061">
        <f>'Т12-22-32'!AG29+'Э13-23-33'!AG30</f>
        <v>2</v>
      </c>
      <c r="AF68" s="2061">
        <f>'Т12-22-32'!AH29+'Э13-23-33'!AH30</f>
        <v>4</v>
      </c>
      <c r="AG68" s="2061">
        <f>'Т12-22-32'!AI29+'Э13-23-33'!AI30</f>
        <v>2</v>
      </c>
      <c r="AH68" s="2061">
        <f>'Т12-22-32'!AJ29+'Э13-23-33'!AJ30</f>
        <v>4</v>
      </c>
      <c r="AI68" s="2061">
        <f>'Т12-22-32'!AK29+'Э13-23-33'!AK30</f>
        <v>0</v>
      </c>
      <c r="AJ68" s="2061">
        <f>'Т12-22-32'!AL29+'Э13-23-33'!AL30</f>
        <v>4</v>
      </c>
      <c r="AK68" s="2061">
        <f>'Т12-22-32'!AM29+'Э13-23-33'!AM30</f>
        <v>2</v>
      </c>
      <c r="AL68" s="2061">
        <f>'Т12-22-32'!AN29+'Э13-23-33'!AN30</f>
        <v>4</v>
      </c>
      <c r="AM68" s="2061">
        <f>'Т12-22-32'!AO29+'Э13-23-33'!AO30</f>
        <v>2</v>
      </c>
      <c r="AN68" s="2061">
        <f>'Т12-22-32'!AP29+'Э13-23-33'!AP30</f>
        <v>2</v>
      </c>
      <c r="AO68" s="2061">
        <f>'Т12-22-32'!AQ29+'Э13-23-33'!AQ30</f>
        <v>2</v>
      </c>
      <c r="AP68" s="2061">
        <f>'Т12-22-32'!AR29+'Э13-23-33'!AR30</f>
        <v>4</v>
      </c>
      <c r="AQ68" s="2061">
        <f>'Т12-22-32'!AS29+'Э13-23-33'!AS30</f>
        <v>2</v>
      </c>
      <c r="AR68" s="2061">
        <f>'Т12-22-32'!AT29+'Э13-23-33'!AT30</f>
        <v>6</v>
      </c>
      <c r="AS68" s="2061">
        <f>'Т12-22-32'!AU29+'Э13-23-33'!AU30</f>
        <v>4</v>
      </c>
      <c r="AT68" s="2061">
        <f>'Т12-22-32'!AV29+'Э13-23-33'!AV30</f>
        <v>0</v>
      </c>
      <c r="AU68" s="605">
        <f t="shared" si="19"/>
        <v>0</v>
      </c>
      <c r="AV68" s="227">
        <f t="shared" si="20"/>
        <v>72</v>
      </c>
      <c r="AW68" s="227">
        <f t="shared" si="21"/>
        <v>72</v>
      </c>
      <c r="AX68" s="160" t="str">
        <f>IF(AW68=72, "+", "-")</f>
        <v>+</v>
      </c>
    </row>
    <row r="69" spans="1:50" ht="18" customHeight="1" x14ac:dyDescent="0.25">
      <c r="A69" s="2084"/>
      <c r="B69" s="2066"/>
      <c r="C69" s="2067" t="e">
        <f t="shared" ref="C69:AW69" si="22">SUM(C63:C68)</f>
        <v>#REF!</v>
      </c>
      <c r="D69" s="2067" t="e">
        <f t="shared" si="22"/>
        <v>#REF!</v>
      </c>
      <c r="E69" s="2067" t="e">
        <f t="shared" si="22"/>
        <v>#REF!</v>
      </c>
      <c r="F69" s="2067" t="e">
        <f t="shared" si="22"/>
        <v>#REF!</v>
      </c>
      <c r="G69" s="2067" t="e">
        <f t="shared" si="22"/>
        <v>#REF!</v>
      </c>
      <c r="H69" s="2067" t="e">
        <f t="shared" si="22"/>
        <v>#REF!</v>
      </c>
      <c r="I69" s="2067" t="e">
        <f t="shared" si="22"/>
        <v>#REF!</v>
      </c>
      <c r="J69" s="2067" t="e">
        <f t="shared" si="22"/>
        <v>#REF!</v>
      </c>
      <c r="K69" s="2068" t="e">
        <f t="shared" si="22"/>
        <v>#REF!</v>
      </c>
      <c r="L69" s="2068" t="e">
        <f t="shared" si="22"/>
        <v>#REF!</v>
      </c>
      <c r="M69" s="2068" t="e">
        <f t="shared" si="22"/>
        <v>#REF!</v>
      </c>
      <c r="N69" s="2068" t="e">
        <f t="shared" si="22"/>
        <v>#REF!</v>
      </c>
      <c r="O69" s="2068" t="e">
        <f t="shared" si="22"/>
        <v>#REF!</v>
      </c>
      <c r="P69" s="2068" t="e">
        <f t="shared" si="22"/>
        <v>#REF!</v>
      </c>
      <c r="Q69" s="2068" t="e">
        <f t="shared" si="22"/>
        <v>#REF!</v>
      </c>
      <c r="R69" s="2068" t="e">
        <f t="shared" si="22"/>
        <v>#REF!</v>
      </c>
      <c r="S69" s="2068" t="e">
        <f t="shared" si="22"/>
        <v>#REF!</v>
      </c>
      <c r="T69" s="2069" t="e">
        <f t="shared" si="22"/>
        <v>#REF!</v>
      </c>
      <c r="U69" s="1249" t="e">
        <f t="shared" si="22"/>
        <v>#REF!</v>
      </c>
      <c r="V69" s="974" t="e">
        <f t="shared" si="22"/>
        <v>#REF!</v>
      </c>
      <c r="W69" s="2067" t="e">
        <f t="shared" si="22"/>
        <v>#REF!</v>
      </c>
      <c r="X69" s="2067" t="e">
        <f t="shared" si="22"/>
        <v>#REF!</v>
      </c>
      <c r="Y69" s="2067" t="e">
        <f t="shared" si="22"/>
        <v>#REF!</v>
      </c>
      <c r="Z69" s="2067" t="e">
        <f t="shared" si="22"/>
        <v>#REF!</v>
      </c>
      <c r="AA69" s="2067" t="e">
        <f t="shared" si="22"/>
        <v>#REF!</v>
      </c>
      <c r="AB69" s="2067" t="e">
        <f t="shared" si="22"/>
        <v>#REF!</v>
      </c>
      <c r="AC69" s="2067" t="e">
        <f t="shared" si="22"/>
        <v>#REF!</v>
      </c>
      <c r="AD69" s="2067" t="e">
        <f t="shared" si="22"/>
        <v>#REF!</v>
      </c>
      <c r="AE69" s="2067" t="e">
        <f t="shared" si="22"/>
        <v>#REF!</v>
      </c>
      <c r="AF69" s="2067" t="e">
        <f t="shared" si="22"/>
        <v>#REF!</v>
      </c>
      <c r="AG69" s="2067" t="e">
        <f t="shared" si="22"/>
        <v>#REF!</v>
      </c>
      <c r="AH69" s="2068" t="e">
        <f t="shared" si="22"/>
        <v>#REF!</v>
      </c>
      <c r="AI69" s="2068" t="e">
        <f t="shared" si="22"/>
        <v>#REF!</v>
      </c>
      <c r="AJ69" s="2068" t="e">
        <f t="shared" si="22"/>
        <v>#REF!</v>
      </c>
      <c r="AK69" s="2068" t="e">
        <f t="shared" si="22"/>
        <v>#REF!</v>
      </c>
      <c r="AL69" s="2068" t="e">
        <f t="shared" si="22"/>
        <v>#REF!</v>
      </c>
      <c r="AM69" s="2068" t="e">
        <f t="shared" si="22"/>
        <v>#REF!</v>
      </c>
      <c r="AN69" s="2068" t="e">
        <f t="shared" si="22"/>
        <v>#REF!</v>
      </c>
      <c r="AO69" s="2068" t="e">
        <f t="shared" si="22"/>
        <v>#REF!</v>
      </c>
      <c r="AP69" s="2067" t="e">
        <f t="shared" si="22"/>
        <v>#REF!</v>
      </c>
      <c r="AQ69" s="2067" t="e">
        <f t="shared" si="22"/>
        <v>#REF!</v>
      </c>
      <c r="AR69" s="2067" t="e">
        <f t="shared" si="22"/>
        <v>#REF!</v>
      </c>
      <c r="AS69" s="2067" t="e">
        <f t="shared" si="22"/>
        <v>#REF!</v>
      </c>
      <c r="AT69" s="2067" t="e">
        <f t="shared" si="22"/>
        <v>#REF!</v>
      </c>
      <c r="AU69" s="2070" t="e">
        <f t="shared" si="22"/>
        <v>#REF!</v>
      </c>
      <c r="AV69" s="2071" t="e">
        <f t="shared" si="22"/>
        <v>#REF!</v>
      </c>
      <c r="AW69" s="2071" t="e">
        <f t="shared" si="22"/>
        <v>#REF!</v>
      </c>
      <c r="AX69" s="160"/>
    </row>
    <row r="70" spans="1:50" ht="18" customHeight="1" x14ac:dyDescent="0.25">
      <c r="A70" s="2086" t="s">
        <v>412</v>
      </c>
      <c r="B70" s="2064" t="s">
        <v>74</v>
      </c>
      <c r="C70" s="2061">
        <f>'М11-21-31'!E24+'Т12-22-32'!E24+'Э13-23-33'!E23</f>
        <v>4</v>
      </c>
      <c r="D70" s="2061">
        <f>'М11-21-31'!F24+'Т12-22-32'!F24+'Э13-23-33'!F23</f>
        <v>2</v>
      </c>
      <c r="E70" s="2061">
        <f>'М11-21-31'!G24+'Т12-22-32'!G24+'Э13-23-33'!G23</f>
        <v>2</v>
      </c>
      <c r="F70" s="2061">
        <f>'М11-21-31'!H24+'Т12-22-32'!H24+'Э13-23-33'!H23</f>
        <v>2</v>
      </c>
      <c r="G70" s="2061">
        <f>'М11-21-31'!I24+'Т12-22-32'!I24+'Э13-23-33'!I23</f>
        <v>2</v>
      </c>
      <c r="H70" s="2061">
        <f>'М11-21-31'!J24+'Т12-22-32'!J24+'Э13-23-33'!J23</f>
        <v>2</v>
      </c>
      <c r="I70" s="2061">
        <f>'М11-21-31'!K24+'Т12-22-32'!K24+'Э13-23-33'!K23</f>
        <v>2</v>
      </c>
      <c r="J70" s="2061">
        <f>'М11-21-31'!L24+'Т12-22-32'!L24+'Э13-23-33'!L23</f>
        <v>2</v>
      </c>
      <c r="K70" s="2061">
        <f>'М11-21-31'!M24+'Т12-22-32'!M24+'Э13-23-33'!M23</f>
        <v>2</v>
      </c>
      <c r="L70" s="2061">
        <f>'М11-21-31'!N24+'Т12-22-32'!N24+'Э13-23-33'!N23</f>
        <v>2</v>
      </c>
      <c r="M70" s="2061">
        <f>'М11-21-31'!O24+'Т12-22-32'!O24+'Э13-23-33'!O23</f>
        <v>2</v>
      </c>
      <c r="N70" s="2061">
        <f>'М11-21-31'!P24+'Т12-22-32'!P24+'Э13-23-33'!P23</f>
        <v>2</v>
      </c>
      <c r="O70" s="2061">
        <f>'М11-21-31'!Q24+'Т12-22-32'!Q24+'Э13-23-33'!Q23</f>
        <v>2</v>
      </c>
      <c r="P70" s="2061">
        <f>'М11-21-31'!R24+'Т12-22-32'!R24+'Э13-23-33'!R23</f>
        <v>2</v>
      </c>
      <c r="Q70" s="2061">
        <f>'М11-21-31'!S24+'Т12-22-32'!S24+'Э13-23-33'!S23</f>
        <v>4</v>
      </c>
      <c r="R70" s="2061">
        <f>'М11-21-31'!T24+'Т12-22-32'!T24+'Э13-23-33'!T23</f>
        <v>2</v>
      </c>
      <c r="S70" s="2061">
        <f>'М11-21-31'!U24+'Т12-22-32'!U24+'Э13-23-33'!U23</f>
        <v>4</v>
      </c>
      <c r="T70" s="2062">
        <f>'М11-21-31'!V24+'Т12-22-32'!V24+'Э13-23-33'!V23</f>
        <v>0</v>
      </c>
      <c r="U70" s="2062">
        <f>'М11-21-31'!W24+'Т12-22-32'!W24+'Э13-23-33'!W23</f>
        <v>0</v>
      </c>
      <c r="V70" s="2063">
        <f>'М11-21-31'!X24+'Т12-22-32'!X24+'Э13-23-33'!X23</f>
        <v>2</v>
      </c>
      <c r="W70" s="2061">
        <f>'М11-21-31'!Y24+'Т12-22-32'!Y24+'Э13-23-33'!Y23</f>
        <v>4</v>
      </c>
      <c r="X70" s="2061">
        <f>'М11-21-31'!Z24+'Т12-22-32'!Z24+'Э13-23-33'!Z23</f>
        <v>2</v>
      </c>
      <c r="Y70" s="2061">
        <f>'М11-21-31'!AA24+'Т12-22-32'!AA24+'Э13-23-33'!AA23</f>
        <v>8</v>
      </c>
      <c r="Z70" s="2061">
        <f>'М11-21-31'!AB24+'Т12-22-32'!AB24+'Э13-23-33'!AB23</f>
        <v>6</v>
      </c>
      <c r="AA70" s="2061">
        <f>'М11-21-31'!AC24+'Т12-22-32'!AC24+'Э13-23-33'!AC23</f>
        <v>2</v>
      </c>
      <c r="AB70" s="2061">
        <f>'М11-21-31'!AD24+'Т12-22-32'!AD24+'Э13-23-33'!AD23</f>
        <v>6</v>
      </c>
      <c r="AC70" s="2061">
        <f>'М11-21-31'!AE24+'Т12-22-32'!AE24+'Э13-23-33'!AE23</f>
        <v>6</v>
      </c>
      <c r="AD70" s="2061">
        <f>'М11-21-31'!AF24+'Т12-22-32'!AF24+'Э13-23-33'!AF23</f>
        <v>6</v>
      </c>
      <c r="AE70" s="2061">
        <f>'М11-21-31'!AG24+'Т12-22-32'!AG24+'Э13-23-33'!AG23</f>
        <v>4</v>
      </c>
      <c r="AF70" s="2061">
        <f>'М11-21-31'!AH24+'Т12-22-32'!AH24+'Э13-23-33'!AH23</f>
        <v>6</v>
      </c>
      <c r="AG70" s="2061">
        <f>'М11-21-31'!AI24+'Т12-22-32'!AI24+'Э13-23-33'!AI23</f>
        <v>6</v>
      </c>
      <c r="AH70" s="2061">
        <f>'М11-21-31'!AJ24+'Т12-22-32'!AJ24+'Э13-23-33'!AJ23</f>
        <v>2</v>
      </c>
      <c r="AI70" s="2061">
        <f>'М11-21-31'!AK24+'Т12-22-32'!AK24+'Э13-23-33'!AK23</f>
        <v>6</v>
      </c>
      <c r="AJ70" s="2061">
        <f>'М11-21-31'!AL24+'Т12-22-32'!AL24+'Э13-23-33'!AL23</f>
        <v>6</v>
      </c>
      <c r="AK70" s="2061">
        <f>'М11-21-31'!AM24+'Т12-22-32'!AM24+'Э13-23-33'!AM23</f>
        <v>4</v>
      </c>
      <c r="AL70" s="2061">
        <f>'М11-21-31'!AN24+'Т12-22-32'!AN24+'Э13-23-33'!AN23</f>
        <v>4</v>
      </c>
      <c r="AM70" s="2061">
        <f>'М11-21-31'!AO24+'Т12-22-32'!AO24+'Э13-23-33'!AO23</f>
        <v>6</v>
      </c>
      <c r="AN70" s="2061">
        <f>'М11-21-31'!AP24+'Т12-22-32'!AP24+'Э13-23-33'!AP23</f>
        <v>8</v>
      </c>
      <c r="AO70" s="2061">
        <f>'М11-21-31'!AQ24+'Т12-22-32'!AQ24+'Э13-23-33'!AQ23</f>
        <v>4</v>
      </c>
      <c r="AP70" s="2061">
        <f>'М11-21-31'!AR24+'Т12-22-32'!AR24+'Э13-23-33'!AR23</f>
        <v>6</v>
      </c>
      <c r="AQ70" s="2061">
        <f>'М11-21-31'!AS24+'Т12-22-32'!AS24+'Э13-23-33'!AS23</f>
        <v>8</v>
      </c>
      <c r="AR70" s="2061">
        <f>'М11-21-31'!AT24+'Т12-22-32'!AT24+'Э13-23-33'!AT23</f>
        <v>4</v>
      </c>
      <c r="AS70" s="2061">
        <f>'М11-21-31'!AU24+'Т12-22-32'!AU24+'Э13-23-33'!AU23</f>
        <v>6</v>
      </c>
      <c r="AT70" s="2061">
        <f>'М11-21-31'!AV24+'Т12-22-32'!AV24+'Э13-23-33'!AV23</f>
        <v>0</v>
      </c>
      <c r="AU70" s="605">
        <f>SUM(C70:T70)</f>
        <v>40</v>
      </c>
      <c r="AV70" s="227">
        <f>SUM(U70:AT70)</f>
        <v>122</v>
      </c>
      <c r="AW70" s="227">
        <f>AU70+AV70</f>
        <v>162</v>
      </c>
      <c r="AX70" s="160" t="str">
        <f>IF(AW70=294, "+", "-")</f>
        <v>-</v>
      </c>
    </row>
    <row r="71" spans="1:50" ht="18" customHeight="1" x14ac:dyDescent="0.25">
      <c r="A71" s="2086" t="s">
        <v>412</v>
      </c>
      <c r="B71" s="2064" t="s">
        <v>413</v>
      </c>
      <c r="C71" s="2061">
        <f>СрСХМиО14!E36</f>
        <v>4</v>
      </c>
      <c r="D71" s="2061">
        <f>СрСХМиО14!F36</f>
        <v>4</v>
      </c>
      <c r="E71" s="2061">
        <f>СрСХМиО14!G36</f>
        <v>4</v>
      </c>
      <c r="F71" s="2061">
        <f>СрСХМиО14!H36</f>
        <v>2</v>
      </c>
      <c r="G71" s="2061">
        <f>СрСХМиО14!I36</f>
        <v>4</v>
      </c>
      <c r="H71" s="2061">
        <f>СрСХМиО14!J36</f>
        <v>2</v>
      </c>
      <c r="I71" s="2061">
        <f>СрСХМиО14!K36</f>
        <v>4</v>
      </c>
      <c r="J71" s="2061">
        <f>СрСХМиО14!L36</f>
        <v>2</v>
      </c>
      <c r="K71" s="2061">
        <f>СрСХМиО14!M36</f>
        <v>4</v>
      </c>
      <c r="L71" s="2061">
        <f>СрСХМиО14!N36</f>
        <v>2</v>
      </c>
      <c r="M71" s="2061">
        <f>СрСХМиО14!O36</f>
        <v>4</v>
      </c>
      <c r="N71" s="2061">
        <f>СрСХМиО14!P36</f>
        <v>4</v>
      </c>
      <c r="O71" s="2061">
        <f>СрСХМиО14!Q36</f>
        <v>4</v>
      </c>
      <c r="P71" s="2061">
        <f>СрСХМиО14!R36</f>
        <v>2</v>
      </c>
      <c r="Q71" s="2061">
        <f>СрСХМиО14!S36</f>
        <v>4</v>
      </c>
      <c r="R71" s="2061">
        <f>СрСХМиО14!T36</f>
        <v>4</v>
      </c>
      <c r="S71" s="2061">
        <f>СрСХМиО14!U36</f>
        <v>6</v>
      </c>
      <c r="T71" s="2062">
        <f>СрСХМиО14!V36</f>
        <v>2</v>
      </c>
      <c r="U71" s="2062">
        <f>СрСХМиО14!W36</f>
        <v>0</v>
      </c>
      <c r="V71" s="2063">
        <f>СрСХМиО14!X36</f>
        <v>0</v>
      </c>
      <c r="W71" s="2061">
        <f>СрСХМиО14!Y36</f>
        <v>0</v>
      </c>
      <c r="X71" s="2061">
        <f>СрСХМиО14!Z36</f>
        <v>0</v>
      </c>
      <c r="Y71" s="2061">
        <f>СрСХМиО14!AA36</f>
        <v>0</v>
      </c>
      <c r="Z71" s="2061">
        <f>СрСХМиО14!AB36</f>
        <v>0</v>
      </c>
      <c r="AA71" s="2061">
        <f>СрСХМиО14!AC36</f>
        <v>0</v>
      </c>
      <c r="AB71" s="2061">
        <f>СрСХМиО14!AD36</f>
        <v>0</v>
      </c>
      <c r="AC71" s="2061">
        <f>СрСХМиО14!AE36</f>
        <v>0</v>
      </c>
      <c r="AD71" s="2061">
        <f>СрСХМиО14!AF36</f>
        <v>0</v>
      </c>
      <c r="AE71" s="2061">
        <f>СрСХМиО14!AG36</f>
        <v>0</v>
      </c>
      <c r="AF71" s="2061">
        <f>СрСХМиО14!AH36</f>
        <v>0</v>
      </c>
      <c r="AG71" s="2061">
        <f>СрСХМиО14!AI36</f>
        <v>0</v>
      </c>
      <c r="AH71" s="2061">
        <f>СрСХМиО14!AJ36</f>
        <v>0</v>
      </c>
      <c r="AI71" s="2061">
        <f>СрСХМиО14!AK36</f>
        <v>0</v>
      </c>
      <c r="AJ71" s="2061">
        <f>СрСХМиО14!AL36</f>
        <v>0</v>
      </c>
      <c r="AK71" s="2061">
        <f>СрСХМиО14!AM36</f>
        <v>0</v>
      </c>
      <c r="AL71" s="2061">
        <f>СрСХМиО14!AN36</f>
        <v>0</v>
      </c>
      <c r="AM71" s="2061">
        <f>СрСХМиО14!AO36</f>
        <v>0</v>
      </c>
      <c r="AN71" s="2061">
        <f>СрСХМиО14!AP36</f>
        <v>0</v>
      </c>
      <c r="AO71" s="2061">
        <f>СрСХМиО14!AQ36</f>
        <v>0</v>
      </c>
      <c r="AP71" s="2061">
        <f>СрСХМиО14!AR36</f>
        <v>0</v>
      </c>
      <c r="AQ71" s="2061">
        <f>СрСХМиО14!AS36</f>
        <v>0</v>
      </c>
      <c r="AR71" s="2061">
        <f>СрСХМиО14!AT36</f>
        <v>0</v>
      </c>
      <c r="AS71" s="2061">
        <f>СрСХМиО14!AU36</f>
        <v>0</v>
      </c>
      <c r="AT71" s="2061">
        <f>СрСХМиО14!AV36</f>
        <v>0</v>
      </c>
      <c r="AU71" s="605">
        <f>SUM(C71:T71)</f>
        <v>62</v>
      </c>
      <c r="AV71" s="227">
        <f>SUM(U71:AT71)</f>
        <v>0</v>
      </c>
      <c r="AW71" s="227">
        <f>AU71+AV71</f>
        <v>62</v>
      </c>
      <c r="AX71" s="160" t="str">
        <f>IF(AW71=60, "+", "-")</f>
        <v>-</v>
      </c>
    </row>
    <row r="72" spans="1:50" ht="18" customHeight="1" x14ac:dyDescent="0.25">
      <c r="A72" s="2086" t="s">
        <v>412</v>
      </c>
      <c r="B72" s="2064" t="s">
        <v>234</v>
      </c>
      <c r="C72" s="2061" t="e">
        <f>'М11-21-31'!E87+'Т12-22-32'!E88+#REF!</f>
        <v>#REF!</v>
      </c>
      <c r="D72" s="2061" t="e">
        <f>'М11-21-31'!F87+'Т12-22-32'!F88+#REF!</f>
        <v>#REF!</v>
      </c>
      <c r="E72" s="2061" t="e">
        <f>'М11-21-31'!G87+'Т12-22-32'!G88+#REF!</f>
        <v>#REF!</v>
      </c>
      <c r="F72" s="2061" t="e">
        <f>'М11-21-31'!H87+'Т12-22-32'!H88+#REF!</f>
        <v>#REF!</v>
      </c>
      <c r="G72" s="2061" t="e">
        <f>'М11-21-31'!I87+'Т12-22-32'!I88+#REF!</f>
        <v>#REF!</v>
      </c>
      <c r="H72" s="2061" t="e">
        <f>'М11-21-31'!J87+'Т12-22-32'!J88+#REF!</f>
        <v>#REF!</v>
      </c>
      <c r="I72" s="2061" t="e">
        <f>'М11-21-31'!K87+'Т12-22-32'!K88+#REF!</f>
        <v>#REF!</v>
      </c>
      <c r="J72" s="2061" t="e">
        <f>'М11-21-31'!L87+'Т12-22-32'!L88+#REF!</f>
        <v>#REF!</v>
      </c>
      <c r="K72" s="2061" t="e">
        <f>'М11-21-31'!M87+'Т12-22-32'!M88+#REF!</f>
        <v>#REF!</v>
      </c>
      <c r="L72" s="2061" t="e">
        <f>'М11-21-31'!N87+'Т12-22-32'!N88+#REF!</f>
        <v>#REF!</v>
      </c>
      <c r="M72" s="2061" t="e">
        <f>'М11-21-31'!O87+'Т12-22-32'!O88+#REF!</f>
        <v>#REF!</v>
      </c>
      <c r="N72" s="2061" t="e">
        <f>'М11-21-31'!P87+'Т12-22-32'!P88+#REF!</f>
        <v>#REF!</v>
      </c>
      <c r="O72" s="2061" t="e">
        <f>'М11-21-31'!Q87+'Т12-22-32'!Q88+#REF!</f>
        <v>#REF!</v>
      </c>
      <c r="P72" s="2061" t="e">
        <f>'М11-21-31'!R87+'Т12-22-32'!R88+#REF!</f>
        <v>#REF!</v>
      </c>
      <c r="Q72" s="2061" t="e">
        <f>'М11-21-31'!S87+'Т12-22-32'!S88+#REF!</f>
        <v>#REF!</v>
      </c>
      <c r="R72" s="2061" t="e">
        <f>'М11-21-31'!T87+'Т12-22-32'!T88+#REF!</f>
        <v>#REF!</v>
      </c>
      <c r="S72" s="2061" t="e">
        <f>'М11-21-31'!U87+'Т12-22-32'!U88+#REF!</f>
        <v>#REF!</v>
      </c>
      <c r="T72" s="2062" t="e">
        <f>'М11-21-31'!V87+'Т12-22-32'!V88+#REF!</f>
        <v>#REF!</v>
      </c>
      <c r="U72" s="2062" t="e">
        <f>'М11-21-31'!W87+'Т12-22-32'!W88+#REF!</f>
        <v>#REF!</v>
      </c>
      <c r="V72" s="2063" t="e">
        <f>'М11-21-31'!X87+'Т12-22-32'!X88+#REF!</f>
        <v>#REF!</v>
      </c>
      <c r="W72" s="2061" t="e">
        <f>'М11-21-31'!Y87+'Т12-22-32'!Y88+#REF!</f>
        <v>#REF!</v>
      </c>
      <c r="X72" s="2061" t="e">
        <f>'М11-21-31'!Z87+'Т12-22-32'!Z88+#REF!</f>
        <v>#REF!</v>
      </c>
      <c r="Y72" s="2061" t="e">
        <f>'М11-21-31'!AA87+'Т12-22-32'!AA88+#REF!</f>
        <v>#REF!</v>
      </c>
      <c r="Z72" s="2061" t="e">
        <f>'М11-21-31'!AB87+'Т12-22-32'!AB88+#REF!</f>
        <v>#REF!</v>
      </c>
      <c r="AA72" s="2061" t="e">
        <f>'М11-21-31'!AC87+'Т12-22-32'!AC88+#REF!</f>
        <v>#REF!</v>
      </c>
      <c r="AB72" s="2061" t="e">
        <f>'М11-21-31'!AD87+'Т12-22-32'!AD88+#REF!</f>
        <v>#REF!</v>
      </c>
      <c r="AC72" s="2061" t="e">
        <f>'М11-21-31'!AE87+'Т12-22-32'!AE88+#REF!</f>
        <v>#REF!</v>
      </c>
      <c r="AD72" s="2061" t="e">
        <f>'М11-21-31'!AF87+'Т12-22-32'!AF88+#REF!</f>
        <v>#REF!</v>
      </c>
      <c r="AE72" s="2061" t="e">
        <f>'М11-21-31'!AG87+'Т12-22-32'!AG88+#REF!</f>
        <v>#REF!</v>
      </c>
      <c r="AF72" s="2061" t="e">
        <f>'М11-21-31'!AH87+'Т12-22-32'!AH88+#REF!</f>
        <v>#REF!</v>
      </c>
      <c r="AG72" s="2061" t="e">
        <f>'М11-21-31'!AI87+'Т12-22-32'!AI88+#REF!</f>
        <v>#REF!</v>
      </c>
      <c r="AH72" s="2061" t="e">
        <f>'М11-21-31'!AJ87+'Т12-22-32'!AJ88+#REF!</f>
        <v>#REF!</v>
      </c>
      <c r="AI72" s="2061" t="e">
        <f>'М11-21-31'!AK87+'Т12-22-32'!AK88+#REF!</f>
        <v>#REF!</v>
      </c>
      <c r="AJ72" s="2061" t="e">
        <f>'М11-21-31'!AL87+'Т12-22-32'!AL88+#REF!</f>
        <v>#REF!</v>
      </c>
      <c r="AK72" s="2061" t="e">
        <f>'М11-21-31'!AM87+'Т12-22-32'!AM88+#REF!</f>
        <v>#REF!</v>
      </c>
      <c r="AL72" s="2061" t="e">
        <f>'М11-21-31'!AN87+'Т12-22-32'!AN88+#REF!</f>
        <v>#REF!</v>
      </c>
      <c r="AM72" s="2061" t="e">
        <f>'М11-21-31'!AO87+'Т12-22-32'!AO88+#REF!</f>
        <v>#REF!</v>
      </c>
      <c r="AN72" s="2061" t="e">
        <f>'М11-21-31'!AP87+'Т12-22-32'!AP88+#REF!</f>
        <v>#REF!</v>
      </c>
      <c r="AO72" s="2061" t="e">
        <f>'М11-21-31'!AQ87+'Т12-22-32'!AQ88+#REF!</f>
        <v>#REF!</v>
      </c>
      <c r="AP72" s="2061" t="e">
        <f>'М11-21-31'!AR87+'Т12-22-32'!AR88+#REF!</f>
        <v>#REF!</v>
      </c>
      <c r="AQ72" s="2061" t="e">
        <f>'М11-21-31'!AS87+'Т12-22-32'!AS88+#REF!</f>
        <v>#REF!</v>
      </c>
      <c r="AR72" s="2061" t="e">
        <f>'М11-21-31'!AT87+'Т12-22-32'!AT88+#REF!</f>
        <v>#REF!</v>
      </c>
      <c r="AS72" s="2061" t="e">
        <f>'М11-21-31'!AU87+'Т12-22-32'!AU88+#REF!</f>
        <v>#REF!</v>
      </c>
      <c r="AT72" s="2061" t="e">
        <f>'М11-21-31'!AV87+'Т12-22-32'!AV88+#REF!</f>
        <v>#REF!</v>
      </c>
      <c r="AU72" s="605" t="e">
        <f>SUM(C72:T72)</f>
        <v>#REF!</v>
      </c>
      <c r="AV72" s="227" t="e">
        <f>SUM(U72:AT72)</f>
        <v>#REF!</v>
      </c>
      <c r="AW72" s="227" t="e">
        <f>AU72+AV72</f>
        <v>#REF!</v>
      </c>
      <c r="AX72" s="160" t="e">
        <f>IF(AW72=144, "+", "-")</f>
        <v>#REF!</v>
      </c>
    </row>
    <row r="73" spans="1:50" ht="18" customHeight="1" x14ac:dyDescent="0.25">
      <c r="A73" s="2086" t="s">
        <v>412</v>
      </c>
      <c r="B73" s="2064" t="s">
        <v>257</v>
      </c>
      <c r="C73" s="2061" t="e">
        <f>#REF!+'Т12-22-32'!E91+СрА15!E35</f>
        <v>#REF!</v>
      </c>
      <c r="D73" s="2061" t="e">
        <f>#REF!+'Т12-22-32'!F91+СрА15!F35</f>
        <v>#REF!</v>
      </c>
      <c r="E73" s="2061" t="e">
        <f>#REF!+'Т12-22-32'!G91+СрА15!G35</f>
        <v>#REF!</v>
      </c>
      <c r="F73" s="2061" t="e">
        <f>#REF!+'Т12-22-32'!H91+СрА15!H35</f>
        <v>#REF!</v>
      </c>
      <c r="G73" s="2061" t="e">
        <f>#REF!+'Т12-22-32'!I91+СрА15!I35</f>
        <v>#REF!</v>
      </c>
      <c r="H73" s="2061" t="e">
        <f>#REF!+'Т12-22-32'!J91+СрА15!J35</f>
        <v>#REF!</v>
      </c>
      <c r="I73" s="2061" t="e">
        <f>#REF!+'Т12-22-32'!K91+СрА15!K35</f>
        <v>#REF!</v>
      </c>
      <c r="J73" s="2061" t="e">
        <f>#REF!+'Т12-22-32'!L91+СрА15!L35</f>
        <v>#REF!</v>
      </c>
      <c r="K73" s="2061" t="e">
        <f>#REF!+'Т12-22-32'!M91+СрА15!M35</f>
        <v>#REF!</v>
      </c>
      <c r="L73" s="2061" t="e">
        <f>#REF!+'Т12-22-32'!N91+СрА15!N35</f>
        <v>#REF!</v>
      </c>
      <c r="M73" s="2061" t="e">
        <f>#REF!+'Т12-22-32'!O91+СрА15!O35</f>
        <v>#REF!</v>
      </c>
      <c r="N73" s="2061" t="e">
        <f>#REF!+'Т12-22-32'!P91+СрА15!P35</f>
        <v>#REF!</v>
      </c>
      <c r="O73" s="2061" t="e">
        <f>#REF!+'Т12-22-32'!Q91+СрА15!Q35</f>
        <v>#REF!</v>
      </c>
      <c r="P73" s="2061" t="e">
        <f>#REF!+'Т12-22-32'!R91+СрА15!R35</f>
        <v>#REF!</v>
      </c>
      <c r="Q73" s="2061" t="e">
        <f>#REF!+'Т12-22-32'!S91+СрА15!S35</f>
        <v>#REF!</v>
      </c>
      <c r="R73" s="2061" t="e">
        <f>#REF!+'Т12-22-32'!T91+СрА15!T35</f>
        <v>#REF!</v>
      </c>
      <c r="S73" s="2061" t="e">
        <f>#REF!+'Т12-22-32'!U91+СрА15!U35</f>
        <v>#REF!</v>
      </c>
      <c r="T73" s="2062" t="e">
        <f>#REF!+'Т12-22-32'!V91+СрА15!V35</f>
        <v>#REF!</v>
      </c>
      <c r="U73" s="2062" t="e">
        <f>#REF!+'Т12-22-32'!W91+СрА15!W35</f>
        <v>#REF!</v>
      </c>
      <c r="V73" s="2063" t="e">
        <f>#REF!+'Т12-22-32'!X91+СрА15!X35</f>
        <v>#REF!</v>
      </c>
      <c r="W73" s="2061" t="e">
        <f>#REF!+'Т12-22-32'!Y91+СрА15!Y35</f>
        <v>#REF!</v>
      </c>
      <c r="X73" s="2061" t="e">
        <f>#REF!+'Т12-22-32'!Z91+СрА15!Z35</f>
        <v>#REF!</v>
      </c>
      <c r="Y73" s="2061" t="e">
        <f>#REF!+'Т12-22-32'!AA91+СрА15!AA35</f>
        <v>#REF!</v>
      </c>
      <c r="Z73" s="2061" t="e">
        <f>#REF!+'Т12-22-32'!AB91+СрА15!AB35</f>
        <v>#REF!</v>
      </c>
      <c r="AA73" s="2061" t="e">
        <f>#REF!+'Т12-22-32'!AC91+СрА15!AC35</f>
        <v>#REF!</v>
      </c>
      <c r="AB73" s="2061" t="e">
        <f>#REF!+'Т12-22-32'!AD91+СрА15!AD35</f>
        <v>#REF!</v>
      </c>
      <c r="AC73" s="2061" t="e">
        <f>#REF!+'Т12-22-32'!AE91+СрА15!AE35</f>
        <v>#REF!</v>
      </c>
      <c r="AD73" s="2061" t="e">
        <f>#REF!+'Т12-22-32'!AF91+СрА15!AF35</f>
        <v>#REF!</v>
      </c>
      <c r="AE73" s="2061" t="e">
        <f>#REF!+'Т12-22-32'!AG91+СрА15!AG35</f>
        <v>#REF!</v>
      </c>
      <c r="AF73" s="2061" t="e">
        <f>#REF!+'Т12-22-32'!AH91+СрА15!AH35</f>
        <v>#REF!</v>
      </c>
      <c r="AG73" s="2061" t="e">
        <f>#REF!+'Т12-22-32'!AI91+СрА15!AI35</f>
        <v>#REF!</v>
      </c>
      <c r="AH73" s="2061" t="e">
        <f>#REF!+'Т12-22-32'!AJ91+СрА15!AJ35</f>
        <v>#REF!</v>
      </c>
      <c r="AI73" s="2061" t="e">
        <f>#REF!+'Т12-22-32'!AK91+СрА15!AK35</f>
        <v>#REF!</v>
      </c>
      <c r="AJ73" s="2061" t="e">
        <f>#REF!+'Т12-22-32'!AL91+СрА15!AL35</f>
        <v>#REF!</v>
      </c>
      <c r="AK73" s="2061" t="e">
        <f>#REF!+'Т12-22-32'!AM91+СрА15!AM35</f>
        <v>#REF!</v>
      </c>
      <c r="AL73" s="2061" t="e">
        <f>#REF!+'Т12-22-32'!AN91+СрА15!AN35</f>
        <v>#REF!</v>
      </c>
      <c r="AM73" s="2061" t="e">
        <f>#REF!+'Т12-22-32'!AO91+СрА15!AO35</f>
        <v>#REF!</v>
      </c>
      <c r="AN73" s="2061" t="e">
        <f>#REF!+'Т12-22-32'!AP91+СрА15!AP35</f>
        <v>#REF!</v>
      </c>
      <c r="AO73" s="2061" t="e">
        <f>#REF!+'Т12-22-32'!AQ91+СрА15!AQ35</f>
        <v>#REF!</v>
      </c>
      <c r="AP73" s="2061" t="e">
        <f>#REF!+'Т12-22-32'!AR91+СрА15!AR35</f>
        <v>#REF!</v>
      </c>
      <c r="AQ73" s="2061" t="e">
        <f>#REF!+'Т12-22-32'!AS91+СрА15!AS35</f>
        <v>#REF!</v>
      </c>
      <c r="AR73" s="2061" t="e">
        <f>#REF!+'Т12-22-32'!AT91+СрА15!AT35</f>
        <v>#REF!</v>
      </c>
      <c r="AS73" s="2061" t="e">
        <f>#REF!+'Т12-22-32'!AU91+СрА15!AU35</f>
        <v>#REF!</v>
      </c>
      <c r="AT73" s="2061" t="e">
        <f>#REF!+'Т12-22-32'!AV91+СрА15!AV35</f>
        <v>#REF!</v>
      </c>
      <c r="AU73" s="605" t="e">
        <f>SUM(C73:T73)</f>
        <v>#REF!</v>
      </c>
      <c r="AV73" s="227" t="e">
        <f>SUM(U73:AT73)</f>
        <v>#REF!</v>
      </c>
      <c r="AW73" s="227" t="e">
        <f>AU73+AV73</f>
        <v>#REF!</v>
      </c>
      <c r="AX73" s="160" t="e">
        <f>IF(AW73=246, "+", "-")</f>
        <v>#REF!</v>
      </c>
    </row>
    <row r="74" spans="1:50" ht="20.25" x14ac:dyDescent="0.25">
      <c r="A74" s="2084"/>
      <c r="B74" s="2066"/>
      <c r="C74" s="2067" t="e">
        <f t="shared" ref="C74:AW74" si="23">SUM(C70:C73)</f>
        <v>#REF!</v>
      </c>
      <c r="D74" s="2067" t="e">
        <f t="shared" si="23"/>
        <v>#REF!</v>
      </c>
      <c r="E74" s="2067" t="e">
        <f t="shared" si="23"/>
        <v>#REF!</v>
      </c>
      <c r="F74" s="2067" t="e">
        <f t="shared" si="23"/>
        <v>#REF!</v>
      </c>
      <c r="G74" s="2067" t="e">
        <f t="shared" si="23"/>
        <v>#REF!</v>
      </c>
      <c r="H74" s="2067" t="e">
        <f t="shared" si="23"/>
        <v>#REF!</v>
      </c>
      <c r="I74" s="2067" t="e">
        <f t="shared" si="23"/>
        <v>#REF!</v>
      </c>
      <c r="J74" s="2067" t="e">
        <f t="shared" si="23"/>
        <v>#REF!</v>
      </c>
      <c r="K74" s="2068" t="e">
        <f t="shared" si="23"/>
        <v>#REF!</v>
      </c>
      <c r="L74" s="2068" t="e">
        <f t="shared" si="23"/>
        <v>#REF!</v>
      </c>
      <c r="M74" s="2068" t="e">
        <f t="shared" si="23"/>
        <v>#REF!</v>
      </c>
      <c r="N74" s="2068" t="e">
        <f t="shared" si="23"/>
        <v>#REF!</v>
      </c>
      <c r="O74" s="2068" t="e">
        <f t="shared" si="23"/>
        <v>#REF!</v>
      </c>
      <c r="P74" s="2068" t="e">
        <f t="shared" si="23"/>
        <v>#REF!</v>
      </c>
      <c r="Q74" s="2068" t="e">
        <f t="shared" si="23"/>
        <v>#REF!</v>
      </c>
      <c r="R74" s="2068" t="e">
        <f t="shared" si="23"/>
        <v>#REF!</v>
      </c>
      <c r="S74" s="2068" t="e">
        <f t="shared" si="23"/>
        <v>#REF!</v>
      </c>
      <c r="T74" s="2069" t="e">
        <f t="shared" si="23"/>
        <v>#REF!</v>
      </c>
      <c r="U74" s="1249" t="e">
        <f t="shared" si="23"/>
        <v>#REF!</v>
      </c>
      <c r="V74" s="974" t="e">
        <f t="shared" si="23"/>
        <v>#REF!</v>
      </c>
      <c r="W74" s="2067" t="e">
        <f t="shared" si="23"/>
        <v>#REF!</v>
      </c>
      <c r="X74" s="2067" t="e">
        <f t="shared" si="23"/>
        <v>#REF!</v>
      </c>
      <c r="Y74" s="2067" t="e">
        <f t="shared" si="23"/>
        <v>#REF!</v>
      </c>
      <c r="Z74" s="2067" t="e">
        <f t="shared" si="23"/>
        <v>#REF!</v>
      </c>
      <c r="AA74" s="2067" t="e">
        <f t="shared" si="23"/>
        <v>#REF!</v>
      </c>
      <c r="AB74" s="2067" t="e">
        <f t="shared" si="23"/>
        <v>#REF!</v>
      </c>
      <c r="AC74" s="2067" t="e">
        <f t="shared" si="23"/>
        <v>#REF!</v>
      </c>
      <c r="AD74" s="2067" t="e">
        <f t="shared" si="23"/>
        <v>#REF!</v>
      </c>
      <c r="AE74" s="2067" t="e">
        <f t="shared" si="23"/>
        <v>#REF!</v>
      </c>
      <c r="AF74" s="2067" t="e">
        <f t="shared" si="23"/>
        <v>#REF!</v>
      </c>
      <c r="AG74" s="2067" t="e">
        <f t="shared" si="23"/>
        <v>#REF!</v>
      </c>
      <c r="AH74" s="2068" t="e">
        <f t="shared" si="23"/>
        <v>#REF!</v>
      </c>
      <c r="AI74" s="2068" t="e">
        <f t="shared" si="23"/>
        <v>#REF!</v>
      </c>
      <c r="AJ74" s="2068" t="e">
        <f t="shared" si="23"/>
        <v>#REF!</v>
      </c>
      <c r="AK74" s="2068" t="e">
        <f t="shared" si="23"/>
        <v>#REF!</v>
      </c>
      <c r="AL74" s="2068" t="e">
        <f t="shared" si="23"/>
        <v>#REF!</v>
      </c>
      <c r="AM74" s="2068" t="e">
        <f t="shared" si="23"/>
        <v>#REF!</v>
      </c>
      <c r="AN74" s="2068" t="e">
        <f t="shared" si="23"/>
        <v>#REF!</v>
      </c>
      <c r="AO74" s="2068" t="e">
        <f t="shared" si="23"/>
        <v>#REF!</v>
      </c>
      <c r="AP74" s="2067" t="e">
        <f t="shared" si="23"/>
        <v>#REF!</v>
      </c>
      <c r="AQ74" s="2067" t="e">
        <f t="shared" si="23"/>
        <v>#REF!</v>
      </c>
      <c r="AR74" s="2067" t="e">
        <f t="shared" si="23"/>
        <v>#REF!</v>
      </c>
      <c r="AS74" s="2067" t="e">
        <f t="shared" si="23"/>
        <v>#REF!</v>
      </c>
      <c r="AT74" s="2067" t="e">
        <f t="shared" si="23"/>
        <v>#REF!</v>
      </c>
      <c r="AU74" s="2070" t="e">
        <f t="shared" si="23"/>
        <v>#REF!</v>
      </c>
      <c r="AV74" s="2071" t="e">
        <f t="shared" si="23"/>
        <v>#REF!</v>
      </c>
      <c r="AW74" s="2071" t="e">
        <f t="shared" si="23"/>
        <v>#REF!</v>
      </c>
      <c r="AX74" s="160"/>
    </row>
    <row r="75" spans="1:50" ht="20.25" x14ac:dyDescent="0.25">
      <c r="A75" s="2106"/>
      <c r="B75" s="2107" t="s">
        <v>414</v>
      </c>
      <c r="C75" s="2108">
        <f>'Э13-23-33'!E68</f>
        <v>0</v>
      </c>
      <c r="D75" s="2108">
        <f>'Э13-23-33'!F68</f>
        <v>0</v>
      </c>
      <c r="E75" s="2108">
        <f>'Э13-23-33'!G68</f>
        <v>0</v>
      </c>
      <c r="F75" s="2108">
        <f>'Э13-23-33'!H68</f>
        <v>0</v>
      </c>
      <c r="G75" s="2108">
        <f>'Э13-23-33'!I68</f>
        <v>0</v>
      </c>
      <c r="H75" s="2108">
        <f>'Э13-23-33'!J68</f>
        <v>0</v>
      </c>
      <c r="I75" s="2108">
        <f>'Э13-23-33'!K68</f>
        <v>0</v>
      </c>
      <c r="J75" s="2108">
        <f>'Э13-23-33'!L68</f>
        <v>0</v>
      </c>
      <c r="K75" s="2108">
        <f>'Э13-23-33'!M68</f>
        <v>0</v>
      </c>
      <c r="L75" s="2108">
        <f>'Э13-23-33'!N68</f>
        <v>0</v>
      </c>
      <c r="M75" s="2108">
        <f>'Э13-23-33'!O68</f>
        <v>0</v>
      </c>
      <c r="N75" s="2108">
        <f>'Э13-23-33'!P68</f>
        <v>0</v>
      </c>
      <c r="O75" s="2108">
        <f>'Э13-23-33'!Q68</f>
        <v>0</v>
      </c>
      <c r="P75" s="2108">
        <f>'Э13-23-33'!R68</f>
        <v>0</v>
      </c>
      <c r="Q75" s="2108">
        <f>'Э13-23-33'!S68</f>
        <v>0</v>
      </c>
      <c r="R75" s="2108">
        <f>'Э13-23-33'!T68</f>
        <v>0</v>
      </c>
      <c r="S75" s="2108">
        <f>'Э13-23-33'!U68</f>
        <v>0</v>
      </c>
      <c r="T75" s="2062">
        <f>'Э13-23-33'!V68</f>
        <v>0</v>
      </c>
      <c r="U75" s="2062">
        <f>'Э13-23-33'!W68</f>
        <v>0</v>
      </c>
      <c r="V75" s="2063">
        <f>'Э13-23-33'!X68</f>
        <v>4</v>
      </c>
      <c r="W75" s="2108">
        <f>'Э13-23-33'!Y68</f>
        <v>4</v>
      </c>
      <c r="X75" s="2108">
        <f>'Э13-23-33'!Z68</f>
        <v>4</v>
      </c>
      <c r="Y75" s="2108">
        <f>'Э13-23-33'!AA68</f>
        <v>0</v>
      </c>
      <c r="Z75" s="2108">
        <f>'Э13-23-33'!AB68</f>
        <v>0</v>
      </c>
      <c r="AA75" s="2108">
        <f>'Э13-23-33'!AC68</f>
        <v>0</v>
      </c>
      <c r="AB75" s="2108">
        <f>'Э13-23-33'!AD68</f>
        <v>0</v>
      </c>
      <c r="AC75" s="2108">
        <f>'Э13-23-33'!AE68</f>
        <v>0</v>
      </c>
      <c r="AD75" s="2108">
        <f>'Э13-23-33'!AF68</f>
        <v>0</v>
      </c>
      <c r="AE75" s="2108">
        <f>'Э13-23-33'!AG68</f>
        <v>0</v>
      </c>
      <c r="AF75" s="2108">
        <f>'Э13-23-33'!AH68</f>
        <v>0</v>
      </c>
      <c r="AG75" s="2108">
        <f>'Э13-23-33'!AI68</f>
        <v>6</v>
      </c>
      <c r="AH75" s="2108">
        <f>'Э13-23-33'!AJ68</f>
        <v>6</v>
      </c>
      <c r="AI75" s="2108">
        <f>'Э13-23-33'!AK68</f>
        <v>4</v>
      </c>
      <c r="AJ75" s="2108">
        <f>'Э13-23-33'!AL68</f>
        <v>4</v>
      </c>
      <c r="AK75" s="2108">
        <f>'Э13-23-33'!AM68</f>
        <v>6</v>
      </c>
      <c r="AL75" s="2108">
        <f>'Э13-23-33'!AN68</f>
        <v>4</v>
      </c>
      <c r="AM75" s="2108">
        <f>'Э13-23-33'!AO68</f>
        <v>4</v>
      </c>
      <c r="AN75" s="2108">
        <f>'Э13-23-33'!AP68</f>
        <v>6</v>
      </c>
      <c r="AO75" s="2108">
        <f>'Э13-23-33'!AQ68</f>
        <v>4</v>
      </c>
      <c r="AP75" s="2108">
        <f>'Э13-23-33'!AR68</f>
        <v>6</v>
      </c>
      <c r="AQ75" s="2108">
        <f>'Э13-23-33'!AS68</f>
        <v>4</v>
      </c>
      <c r="AR75" s="2108">
        <f>'Э13-23-33'!AT68</f>
        <v>6</v>
      </c>
      <c r="AS75" s="2108">
        <f>'Э13-23-33'!AU68</f>
        <v>0</v>
      </c>
      <c r="AT75" s="2108">
        <f>'Э13-23-33'!AV68</f>
        <v>0</v>
      </c>
      <c r="AU75" s="2109">
        <f t="shared" ref="AU75:AU87" si="24">SUM(C75:T75)</f>
        <v>0</v>
      </c>
      <c r="AV75" s="2110">
        <f t="shared" ref="AV75:AV87" si="25">SUM(U75:AT75)</f>
        <v>72</v>
      </c>
      <c r="AW75" s="2110">
        <f t="shared" ref="AW75:AW87" si="26">AU75+AV75</f>
        <v>72</v>
      </c>
      <c r="AX75" s="160" t="str">
        <f>IF(AW75=138, "+", "-")</f>
        <v>-</v>
      </c>
    </row>
    <row r="76" spans="1:50" ht="20.25" x14ac:dyDescent="0.25">
      <c r="A76" s="2106"/>
      <c r="B76" s="2107" t="s">
        <v>415</v>
      </c>
      <c r="C76" s="2108">
        <f>'Э13-23-33'!E98</f>
        <v>0</v>
      </c>
      <c r="D76" s="2108">
        <f>'Э13-23-33'!F98</f>
        <v>0</v>
      </c>
      <c r="E76" s="2108">
        <f>'Э13-23-33'!G98</f>
        <v>0</v>
      </c>
      <c r="F76" s="2108">
        <f>'Э13-23-33'!H98</f>
        <v>0</v>
      </c>
      <c r="G76" s="2108">
        <f>'Э13-23-33'!I98</f>
        <v>0</v>
      </c>
      <c r="H76" s="2108">
        <f>'Э13-23-33'!J98</f>
        <v>0</v>
      </c>
      <c r="I76" s="2108">
        <f>'Э13-23-33'!K98</f>
        <v>0</v>
      </c>
      <c r="J76" s="2108">
        <f>'Э13-23-33'!L98</f>
        <v>0</v>
      </c>
      <c r="K76" s="2108">
        <f>'Э13-23-33'!M98</f>
        <v>0</v>
      </c>
      <c r="L76" s="2108">
        <f>'Э13-23-33'!N98</f>
        <v>0</v>
      </c>
      <c r="M76" s="2108">
        <f>'Э13-23-33'!O98</f>
        <v>0</v>
      </c>
      <c r="N76" s="2108">
        <f>'Э13-23-33'!P98</f>
        <v>0</v>
      </c>
      <c r="O76" s="2108">
        <f>'Э13-23-33'!Q98</f>
        <v>0</v>
      </c>
      <c r="P76" s="2108">
        <f>'Э13-23-33'!R98</f>
        <v>0</v>
      </c>
      <c r="Q76" s="2108">
        <f>'Э13-23-33'!S98</f>
        <v>0</v>
      </c>
      <c r="R76" s="2108">
        <f>'Э13-23-33'!T98</f>
        <v>0</v>
      </c>
      <c r="S76" s="2108">
        <f>'Э13-23-33'!U98</f>
        <v>0</v>
      </c>
      <c r="T76" s="2062">
        <f>'Э13-23-33'!V98</f>
        <v>0</v>
      </c>
      <c r="U76" s="2062">
        <f>'Э13-23-33'!W98</f>
        <v>0</v>
      </c>
      <c r="V76" s="2063">
        <f>'Э13-23-33'!X98</f>
        <v>0</v>
      </c>
      <c r="W76" s="2108">
        <f>'Э13-23-33'!Y98</f>
        <v>6</v>
      </c>
      <c r="X76" s="2108">
        <f>'Э13-23-33'!Z98</f>
        <v>6</v>
      </c>
      <c r="Y76" s="2108">
        <f>'Э13-23-33'!AA98</f>
        <v>6</v>
      </c>
      <c r="Z76" s="2108">
        <f>'Э13-23-33'!AB98</f>
        <v>6</v>
      </c>
      <c r="AA76" s="2108">
        <f>'Э13-23-33'!AC98</f>
        <v>6</v>
      </c>
      <c r="AB76" s="2108">
        <f>'Э13-23-33'!AD98</f>
        <v>6</v>
      </c>
      <c r="AC76" s="2108">
        <f>'Э13-23-33'!AE98</f>
        <v>6</v>
      </c>
      <c r="AD76" s="2108">
        <f>'Э13-23-33'!AF98</f>
        <v>6</v>
      </c>
      <c r="AE76" s="2108">
        <f>'Э13-23-33'!AG98</f>
        <v>6</v>
      </c>
      <c r="AF76" s="2108">
        <f>'Э13-23-33'!AH98</f>
        <v>0</v>
      </c>
      <c r="AG76" s="2108">
        <f>'Э13-23-33'!AI98</f>
        <v>0</v>
      </c>
      <c r="AH76" s="2108">
        <f>'Э13-23-33'!AJ98</f>
        <v>0</v>
      </c>
      <c r="AI76" s="2108">
        <f>'Э13-23-33'!AK98</f>
        <v>0</v>
      </c>
      <c r="AJ76" s="2108">
        <f>'Э13-23-33'!AL98</f>
        <v>0</v>
      </c>
      <c r="AK76" s="2108">
        <f>'Э13-23-33'!AM98</f>
        <v>0</v>
      </c>
      <c r="AL76" s="2108">
        <f>'Э13-23-33'!AN98</f>
        <v>4</v>
      </c>
      <c r="AM76" s="2108">
        <f>'Э13-23-33'!AO98</f>
        <v>6</v>
      </c>
      <c r="AN76" s="2108">
        <f>'Э13-23-33'!AP98</f>
        <v>6</v>
      </c>
      <c r="AO76" s="2108">
        <f>'Э13-23-33'!AQ98</f>
        <v>4</v>
      </c>
      <c r="AP76" s="2108">
        <f>'Э13-23-33'!AR98</f>
        <v>4</v>
      </c>
      <c r="AQ76" s="2108">
        <f>'Э13-23-33'!AS98</f>
        <v>0</v>
      </c>
      <c r="AR76" s="2108">
        <f>'Э13-23-33'!AT98</f>
        <v>0</v>
      </c>
      <c r="AS76" s="2108">
        <f>'Э13-23-33'!AU98</f>
        <v>0</v>
      </c>
      <c r="AT76" s="2108">
        <f>'Э13-23-33'!AV98</f>
        <v>0</v>
      </c>
      <c r="AU76" s="2109">
        <f t="shared" si="24"/>
        <v>0</v>
      </c>
      <c r="AV76" s="2110">
        <f t="shared" si="25"/>
        <v>78</v>
      </c>
      <c r="AW76" s="2110">
        <f t="shared" si="26"/>
        <v>78</v>
      </c>
      <c r="AX76" s="160" t="str">
        <f>IF(AW76=78, "+", "-")</f>
        <v>+</v>
      </c>
    </row>
    <row r="77" spans="1:50" ht="20.25" x14ac:dyDescent="0.25">
      <c r="A77" s="2106"/>
      <c r="B77" s="2111" t="s">
        <v>416</v>
      </c>
      <c r="C77" s="2108">
        <f>'Э13-23-33'!E103</f>
        <v>4</v>
      </c>
      <c r="D77" s="2108">
        <f>'Э13-23-33'!F103</f>
        <v>6</v>
      </c>
      <c r="E77" s="2108">
        <f>'Э13-23-33'!G103</f>
        <v>6</v>
      </c>
      <c r="F77" s="2108">
        <f>'Э13-23-33'!H103</f>
        <v>6</v>
      </c>
      <c r="G77" s="2108">
        <f>'Э13-23-33'!I103</f>
        <v>6</v>
      </c>
      <c r="H77" s="2108">
        <f>'Э13-23-33'!J103</f>
        <v>6</v>
      </c>
      <c r="I77" s="2108">
        <f>'Э13-23-33'!K103</f>
        <v>6</v>
      </c>
      <c r="J77" s="2108">
        <f>'Э13-23-33'!L103</f>
        <v>6</v>
      </c>
      <c r="K77" s="2108">
        <f>'Э13-23-33'!M103</f>
        <v>6</v>
      </c>
      <c r="L77" s="2108">
        <f>'Э13-23-33'!N103</f>
        <v>6</v>
      </c>
      <c r="M77" s="2108">
        <f>'Э13-23-33'!O103</f>
        <v>8</v>
      </c>
      <c r="N77" s="2108">
        <f>'Э13-23-33'!P103</f>
        <v>0</v>
      </c>
      <c r="O77" s="2108">
        <f>'Э13-23-33'!Q103</f>
        <v>0</v>
      </c>
      <c r="P77" s="2108">
        <f>'Э13-23-33'!R103</f>
        <v>0</v>
      </c>
      <c r="Q77" s="2108">
        <f>'Э13-23-33'!S103</f>
        <v>0</v>
      </c>
      <c r="R77" s="2108">
        <f>'Э13-23-33'!T103</f>
        <v>4</v>
      </c>
      <c r="S77" s="2108">
        <f>'Э13-23-33'!U103</f>
        <v>0</v>
      </c>
      <c r="T77" s="2062">
        <f>'Э13-23-33'!V103</f>
        <v>0</v>
      </c>
      <c r="U77" s="2062">
        <f>'Э13-23-33'!W103</f>
        <v>0</v>
      </c>
      <c r="V77" s="2063">
        <f>'Э13-23-33'!X103</f>
        <v>0</v>
      </c>
      <c r="W77" s="2108">
        <f>'Э13-23-33'!Y103</f>
        <v>4</v>
      </c>
      <c r="X77" s="2108">
        <f>'Э13-23-33'!Z103</f>
        <v>4</v>
      </c>
      <c r="Y77" s="2108">
        <f>'Э13-23-33'!AA103</f>
        <v>4</v>
      </c>
      <c r="Z77" s="2108">
        <f>'Э13-23-33'!AB103</f>
        <v>4</v>
      </c>
      <c r="AA77" s="2108">
        <f>'Э13-23-33'!AC103</f>
        <v>6</v>
      </c>
      <c r="AB77" s="2108">
        <f>'Э13-23-33'!AD103</f>
        <v>4</v>
      </c>
      <c r="AC77" s="2108">
        <f>'Э13-23-33'!AE103</f>
        <v>4</v>
      </c>
      <c r="AD77" s="2108">
        <f>'Э13-23-33'!AF103</f>
        <v>6</v>
      </c>
      <c r="AE77" s="2108">
        <f>'Э13-23-33'!AG103</f>
        <v>4</v>
      </c>
      <c r="AF77" s="2108">
        <f>'Э13-23-33'!AH103</f>
        <v>0</v>
      </c>
      <c r="AG77" s="2108">
        <f>'Э13-23-33'!AI103</f>
        <v>0</v>
      </c>
      <c r="AH77" s="2108">
        <f>'Э13-23-33'!AJ103</f>
        <v>0</v>
      </c>
      <c r="AI77" s="2108">
        <f>'Э13-23-33'!AK103</f>
        <v>0</v>
      </c>
      <c r="AJ77" s="2108">
        <f>'Э13-23-33'!AL103</f>
        <v>0</v>
      </c>
      <c r="AK77" s="2108">
        <f>'Э13-23-33'!AM103</f>
        <v>0</v>
      </c>
      <c r="AL77" s="2108">
        <f>'Э13-23-33'!AN103</f>
        <v>4</v>
      </c>
      <c r="AM77" s="2108">
        <f>'Э13-23-33'!AO103</f>
        <v>8</v>
      </c>
      <c r="AN77" s="2108">
        <f>'Э13-23-33'!AP103</f>
        <v>8</v>
      </c>
      <c r="AO77" s="2108">
        <f>'Э13-23-33'!AQ103</f>
        <v>8</v>
      </c>
      <c r="AP77" s="2108">
        <f>'Э13-23-33'!AR103</f>
        <v>6</v>
      </c>
      <c r="AQ77" s="2108">
        <f>'Э13-23-33'!AS103</f>
        <v>0</v>
      </c>
      <c r="AR77" s="2108">
        <f>'Э13-23-33'!AT103</f>
        <v>0</v>
      </c>
      <c r="AS77" s="2108">
        <f>'Э13-23-33'!AU103</f>
        <v>0</v>
      </c>
      <c r="AT77" s="2108">
        <f>'Э13-23-33'!AV103</f>
        <v>0</v>
      </c>
      <c r="AU77" s="2109">
        <f t="shared" si="24"/>
        <v>70</v>
      </c>
      <c r="AV77" s="2110">
        <f t="shared" si="25"/>
        <v>74</v>
      </c>
      <c r="AW77" s="2110">
        <f t="shared" si="26"/>
        <v>144</v>
      </c>
      <c r="AX77" s="160" t="str">
        <f>IF(AW77=144, "+", "-")</f>
        <v>+</v>
      </c>
    </row>
    <row r="78" spans="1:50" ht="20.25" x14ac:dyDescent="0.25">
      <c r="A78" s="2106"/>
      <c r="B78" s="2107" t="s">
        <v>417</v>
      </c>
      <c r="C78" s="2108">
        <f>'Э13-23-33'!E107</f>
        <v>6</v>
      </c>
      <c r="D78" s="2108">
        <f>'Э13-23-33'!F107</f>
        <v>4</v>
      </c>
      <c r="E78" s="2108">
        <f>'Э13-23-33'!G107</f>
        <v>4</v>
      </c>
      <c r="F78" s="2108">
        <f>'Э13-23-33'!H107</f>
        <v>6</v>
      </c>
      <c r="G78" s="2108">
        <f>'Э13-23-33'!I107</f>
        <v>4</v>
      </c>
      <c r="H78" s="2108">
        <f>'Э13-23-33'!J107</f>
        <v>8</v>
      </c>
      <c r="I78" s="2108">
        <f>'Э13-23-33'!K107</f>
        <v>6</v>
      </c>
      <c r="J78" s="2108">
        <f>'Э13-23-33'!L107</f>
        <v>4</v>
      </c>
      <c r="K78" s="2108">
        <f>'Э13-23-33'!M107</f>
        <v>10</v>
      </c>
      <c r="L78" s="2108">
        <f>'Э13-23-33'!N107</f>
        <v>10</v>
      </c>
      <c r="M78" s="2108">
        <f>'Э13-23-33'!O107</f>
        <v>10</v>
      </c>
      <c r="N78" s="2108">
        <f>'Э13-23-33'!P107</f>
        <v>0</v>
      </c>
      <c r="O78" s="2108">
        <f>'Э13-23-33'!Q107</f>
        <v>0</v>
      </c>
      <c r="P78" s="2108">
        <f>'Э13-23-33'!R107</f>
        <v>0</v>
      </c>
      <c r="Q78" s="2108">
        <f>'Э13-23-33'!S107</f>
        <v>0</v>
      </c>
      <c r="R78" s="2108">
        <f>'Э13-23-33'!T107</f>
        <v>0</v>
      </c>
      <c r="S78" s="2108">
        <f>'Э13-23-33'!U107</f>
        <v>0</v>
      </c>
      <c r="T78" s="2062">
        <f>'Э13-23-33'!V107</f>
        <v>0</v>
      </c>
      <c r="U78" s="2062">
        <f>'Э13-23-33'!W107</f>
        <v>0</v>
      </c>
      <c r="V78" s="2063">
        <f>'Э13-23-33'!X107</f>
        <v>0</v>
      </c>
      <c r="W78" s="2108">
        <f>'Э13-23-33'!Y107</f>
        <v>0</v>
      </c>
      <c r="X78" s="2108">
        <f>'Э13-23-33'!Z107</f>
        <v>0</v>
      </c>
      <c r="Y78" s="2108">
        <f>'Э13-23-33'!AA107</f>
        <v>0</v>
      </c>
      <c r="Z78" s="2108">
        <f>'Э13-23-33'!AB107</f>
        <v>0</v>
      </c>
      <c r="AA78" s="2108">
        <f>'Э13-23-33'!AC107</f>
        <v>0</v>
      </c>
      <c r="AB78" s="2108">
        <f>'Э13-23-33'!AD107</f>
        <v>0</v>
      </c>
      <c r="AC78" s="2108">
        <f>'Э13-23-33'!AE107</f>
        <v>0</v>
      </c>
      <c r="AD78" s="2108">
        <f>'Э13-23-33'!AF107</f>
        <v>0</v>
      </c>
      <c r="AE78" s="2108">
        <f>'Э13-23-33'!AG107</f>
        <v>0</v>
      </c>
      <c r="AF78" s="2108">
        <f>'Э13-23-33'!AH107</f>
        <v>0</v>
      </c>
      <c r="AG78" s="2108">
        <f>'Э13-23-33'!AI107</f>
        <v>0</v>
      </c>
      <c r="AH78" s="2108">
        <f>'Э13-23-33'!AJ107</f>
        <v>0</v>
      </c>
      <c r="AI78" s="2108">
        <f>'Э13-23-33'!AK107</f>
        <v>0</v>
      </c>
      <c r="AJ78" s="2108">
        <f>'Э13-23-33'!AL107</f>
        <v>0</v>
      </c>
      <c r="AK78" s="2108">
        <f>'Э13-23-33'!AM107</f>
        <v>0</v>
      </c>
      <c r="AL78" s="2108">
        <f>'Э13-23-33'!AN107</f>
        <v>0</v>
      </c>
      <c r="AM78" s="2108">
        <f>'Э13-23-33'!AO107</f>
        <v>0</v>
      </c>
      <c r="AN78" s="2108">
        <f>'Э13-23-33'!AP107</f>
        <v>0</v>
      </c>
      <c r="AO78" s="2108">
        <f>'Э13-23-33'!AQ107</f>
        <v>0</v>
      </c>
      <c r="AP78" s="2108">
        <f>'Э13-23-33'!AR107</f>
        <v>0</v>
      </c>
      <c r="AQ78" s="2108">
        <f>'Э13-23-33'!AS107</f>
        <v>0</v>
      </c>
      <c r="AR78" s="2108">
        <f>'Э13-23-33'!AT107</f>
        <v>0</v>
      </c>
      <c r="AS78" s="2108">
        <f>'Э13-23-33'!AU107</f>
        <v>0</v>
      </c>
      <c r="AT78" s="2108">
        <f>'Э13-23-33'!AV107</f>
        <v>0</v>
      </c>
      <c r="AU78" s="2109">
        <f t="shared" si="24"/>
        <v>72</v>
      </c>
      <c r="AV78" s="2110">
        <f t="shared" si="25"/>
        <v>0</v>
      </c>
      <c r="AW78" s="2110">
        <f t="shared" si="26"/>
        <v>72</v>
      </c>
      <c r="AX78" s="160" t="str">
        <f>IF(AW78=72, "+", "-")</f>
        <v>+</v>
      </c>
    </row>
    <row r="79" spans="1:50" ht="20.25" x14ac:dyDescent="0.25">
      <c r="A79" s="2106"/>
      <c r="B79" s="2112"/>
      <c r="C79" s="1382"/>
      <c r="D79" s="1382"/>
      <c r="E79" s="1382"/>
      <c r="F79" s="1382"/>
      <c r="G79" s="1382"/>
      <c r="H79" s="1382"/>
      <c r="I79" s="1382"/>
      <c r="J79" s="1382"/>
      <c r="K79" s="1804"/>
      <c r="L79" s="1804"/>
      <c r="M79" s="1804"/>
      <c r="N79" s="1804"/>
      <c r="O79" s="1804"/>
      <c r="P79" s="1804"/>
      <c r="Q79" s="1804"/>
      <c r="R79" s="1804"/>
      <c r="S79" s="1804"/>
      <c r="T79" s="2069"/>
      <c r="U79" s="1249"/>
      <c r="V79" s="974"/>
      <c r="W79" s="1382"/>
      <c r="X79" s="1382"/>
      <c r="Y79" s="1382"/>
      <c r="Z79" s="1382"/>
      <c r="AA79" s="1382"/>
      <c r="AB79" s="1382"/>
      <c r="AC79" s="1382"/>
      <c r="AD79" s="1382"/>
      <c r="AE79" s="1382"/>
      <c r="AF79" s="1382"/>
      <c r="AG79" s="1382"/>
      <c r="AH79" s="1804"/>
      <c r="AI79" s="1804"/>
      <c r="AJ79" s="1804"/>
      <c r="AK79" s="1804"/>
      <c r="AL79" s="1804"/>
      <c r="AM79" s="1804"/>
      <c r="AN79" s="1804"/>
      <c r="AO79" s="1804"/>
      <c r="AP79" s="1382"/>
      <c r="AQ79" s="1382"/>
      <c r="AR79" s="1382"/>
      <c r="AS79" s="1382"/>
      <c r="AT79" s="1382"/>
      <c r="AU79" s="2109">
        <f t="shared" si="24"/>
        <v>0</v>
      </c>
      <c r="AV79" s="2110">
        <f t="shared" si="25"/>
        <v>0</v>
      </c>
      <c r="AW79" s="2110">
        <f t="shared" si="26"/>
        <v>0</v>
      </c>
      <c r="AX79" s="160"/>
    </row>
    <row r="80" spans="1:50" ht="17.25" customHeight="1" x14ac:dyDescent="0.25">
      <c r="A80" s="2113" t="s">
        <v>418</v>
      </c>
      <c r="B80" s="2064" t="s">
        <v>260</v>
      </c>
      <c r="C80" s="2063">
        <f>'М11-21-31'!E28+'М11-21-31'!E56</f>
        <v>2</v>
      </c>
      <c r="D80" s="2063">
        <f>'М11-21-31'!F28+'М11-21-31'!F56</f>
        <v>0</v>
      </c>
      <c r="E80" s="2063">
        <f>'М11-21-31'!G28+'М11-21-31'!G56</f>
        <v>2</v>
      </c>
      <c r="F80" s="2063">
        <f>'М11-21-31'!H28+'М11-21-31'!H56</f>
        <v>2</v>
      </c>
      <c r="G80" s="2063">
        <f>'М11-21-31'!I28+'М11-21-31'!I56</f>
        <v>2</v>
      </c>
      <c r="H80" s="2063">
        <f>'М11-21-31'!J28+'М11-21-31'!J56</f>
        <v>2</v>
      </c>
      <c r="I80" s="2063">
        <f>'М11-21-31'!K28+'М11-21-31'!K56</f>
        <v>2</v>
      </c>
      <c r="J80" s="2063">
        <f>'М11-21-31'!L28+'М11-21-31'!L56</f>
        <v>2</v>
      </c>
      <c r="K80" s="2063">
        <f>'М11-21-31'!M28+'М11-21-31'!M56</f>
        <v>2</v>
      </c>
      <c r="L80" s="2063">
        <f>'М11-21-31'!N28+'М11-21-31'!N56</f>
        <v>2</v>
      </c>
      <c r="M80" s="2063">
        <f>'М11-21-31'!O28+'М11-21-31'!O56</f>
        <v>2</v>
      </c>
      <c r="N80" s="2063">
        <f>'М11-21-31'!P28+'М11-21-31'!P56</f>
        <v>2</v>
      </c>
      <c r="O80" s="2063">
        <f>'М11-21-31'!Q28+'М11-21-31'!Q56</f>
        <v>2</v>
      </c>
      <c r="P80" s="2063">
        <f>'М11-21-31'!R28+'М11-21-31'!R56</f>
        <v>2</v>
      </c>
      <c r="Q80" s="2063">
        <f>'М11-21-31'!S28+'М11-21-31'!S56</f>
        <v>2</v>
      </c>
      <c r="R80" s="2063">
        <f>'М11-21-31'!T28+'М11-21-31'!T56</f>
        <v>2</v>
      </c>
      <c r="S80" s="2063">
        <f>'М11-21-31'!U28+'М11-21-31'!U56</f>
        <v>2</v>
      </c>
      <c r="T80" s="2062">
        <f>'М11-21-31'!V28+'М11-21-31'!V56</f>
        <v>0</v>
      </c>
      <c r="U80" s="2062">
        <f>'М11-21-31'!W28+'М11-21-31'!W56</f>
        <v>0</v>
      </c>
      <c r="V80" s="2063">
        <f>'М11-21-31'!X28+'М11-21-31'!X56</f>
        <v>0</v>
      </c>
      <c r="W80" s="2063">
        <f>'М11-21-31'!Y28+'М11-21-31'!Y56</f>
        <v>0</v>
      </c>
      <c r="X80" s="2063">
        <f>'М11-21-31'!Z28+'М11-21-31'!Z56</f>
        <v>0</v>
      </c>
      <c r="Y80" s="2063">
        <f>'М11-21-31'!AA28+'М11-21-31'!AA56</f>
        <v>0</v>
      </c>
      <c r="Z80" s="2063">
        <f>'М11-21-31'!AB28+'М11-21-31'!AB56</f>
        <v>0</v>
      </c>
      <c r="AA80" s="2063">
        <f>'М11-21-31'!AC28+'М11-21-31'!AC56</f>
        <v>0</v>
      </c>
      <c r="AB80" s="2063">
        <f>'М11-21-31'!AD28+'М11-21-31'!AD56</f>
        <v>0</v>
      </c>
      <c r="AC80" s="2063">
        <f>'М11-21-31'!AE28+'М11-21-31'!AE56</f>
        <v>0</v>
      </c>
      <c r="AD80" s="2063">
        <f>'М11-21-31'!AF28+'М11-21-31'!AF56</f>
        <v>0</v>
      </c>
      <c r="AE80" s="2063">
        <f>'М11-21-31'!AG28+'М11-21-31'!AG56</f>
        <v>0</v>
      </c>
      <c r="AF80" s="2063">
        <f>'М11-21-31'!AH28+'М11-21-31'!AH56</f>
        <v>0</v>
      </c>
      <c r="AG80" s="2063">
        <f>'М11-21-31'!AI28+'М11-21-31'!AI56</f>
        <v>0</v>
      </c>
      <c r="AH80" s="2063">
        <f>'М11-21-31'!AJ28+'М11-21-31'!AJ56</f>
        <v>0</v>
      </c>
      <c r="AI80" s="2063">
        <f>'М11-21-31'!AK28+'М11-21-31'!AK56</f>
        <v>0</v>
      </c>
      <c r="AJ80" s="2063">
        <f>'М11-21-31'!AL28+'М11-21-31'!AL56</f>
        <v>0</v>
      </c>
      <c r="AK80" s="2063">
        <f>'М11-21-31'!AM28+'М11-21-31'!AM56</f>
        <v>0</v>
      </c>
      <c r="AL80" s="2063">
        <f>'М11-21-31'!AN28+'М11-21-31'!AN56</f>
        <v>0</v>
      </c>
      <c r="AM80" s="2063">
        <f>'М11-21-31'!AO28+'М11-21-31'!AO56</f>
        <v>0</v>
      </c>
      <c r="AN80" s="2063">
        <f>'М11-21-31'!AP28+'М11-21-31'!AP56</f>
        <v>0</v>
      </c>
      <c r="AO80" s="2063">
        <f>'М11-21-31'!AQ28+'М11-21-31'!AQ56</f>
        <v>0</v>
      </c>
      <c r="AP80" s="2063">
        <f>'М11-21-31'!AR28+'М11-21-31'!AR56</f>
        <v>0</v>
      </c>
      <c r="AQ80" s="2063">
        <f>'М11-21-31'!AS28+'М11-21-31'!AS56</f>
        <v>0</v>
      </c>
      <c r="AR80" s="2063">
        <f>'М11-21-31'!AT28+'М11-21-31'!AT56</f>
        <v>0</v>
      </c>
      <c r="AS80" s="2063">
        <f>'М11-21-31'!AU28+'М11-21-31'!AU56</f>
        <v>0</v>
      </c>
      <c r="AT80" s="2063">
        <f>'М11-21-31'!AV28+'М11-21-31'!AV56</f>
        <v>0</v>
      </c>
      <c r="AU80" s="605">
        <f t="shared" si="24"/>
        <v>32</v>
      </c>
      <c r="AV80" s="227">
        <f t="shared" si="25"/>
        <v>0</v>
      </c>
      <c r="AW80" s="227">
        <f t="shared" si="26"/>
        <v>32</v>
      </c>
      <c r="AX80" s="160" t="str">
        <f>IF(AW80=72, "+", "-")</f>
        <v>-</v>
      </c>
    </row>
    <row r="81" spans="1:50" ht="21" customHeight="1" x14ac:dyDescent="0.25">
      <c r="A81" s="2113" t="s">
        <v>418</v>
      </c>
      <c r="B81" s="2064" t="s">
        <v>211</v>
      </c>
      <c r="C81" s="2063">
        <f>'Т12-22-32'!E93</f>
        <v>6</v>
      </c>
      <c r="D81" s="2063">
        <f>'Т12-22-32'!F93</f>
        <v>4</v>
      </c>
      <c r="E81" s="2063">
        <f>'Т12-22-32'!G93</f>
        <v>6</v>
      </c>
      <c r="F81" s="2063">
        <f>'Т12-22-32'!H93</f>
        <v>4</v>
      </c>
      <c r="G81" s="2063">
        <f>'Т12-22-32'!I93</f>
        <v>6</v>
      </c>
      <c r="H81" s="2063">
        <f>'Т12-22-32'!J93</f>
        <v>6</v>
      </c>
      <c r="I81" s="2063">
        <f>'Т12-22-32'!K93</f>
        <v>0</v>
      </c>
      <c r="J81" s="2063">
        <f>'Т12-22-32'!L93</f>
        <v>0</v>
      </c>
      <c r="K81" s="2063">
        <f>'Т12-22-32'!M93</f>
        <v>0</v>
      </c>
      <c r="L81" s="2063">
        <f>'Т12-22-32'!N93</f>
        <v>0</v>
      </c>
      <c r="M81" s="2063">
        <f>'Т12-22-32'!O93</f>
        <v>0</v>
      </c>
      <c r="N81" s="2063">
        <f>'Т12-22-32'!P93</f>
        <v>0</v>
      </c>
      <c r="O81" s="2063">
        <f>'Т12-22-32'!Q93</f>
        <v>0</v>
      </c>
      <c r="P81" s="2063">
        <f>'Т12-22-32'!R93</f>
        <v>4</v>
      </c>
      <c r="Q81" s="2063">
        <f>'Т12-22-32'!S93</f>
        <v>4</v>
      </c>
      <c r="R81" s="2063">
        <f>'Т12-22-32'!T93</f>
        <v>4</v>
      </c>
      <c r="S81" s="2063">
        <f>'Т12-22-32'!U93</f>
        <v>6</v>
      </c>
      <c r="T81" s="2062">
        <f>'Т12-22-32'!V93</f>
        <v>0</v>
      </c>
      <c r="U81" s="2062">
        <f>'Т12-22-32'!W93</f>
        <v>0</v>
      </c>
      <c r="V81" s="2063">
        <f>'Т12-22-32'!X93</f>
        <v>0</v>
      </c>
      <c r="W81" s="2063">
        <f>'Т12-22-32'!Y93</f>
        <v>0</v>
      </c>
      <c r="X81" s="2063">
        <f>'Т12-22-32'!Z93</f>
        <v>0</v>
      </c>
      <c r="Y81" s="2063">
        <f>'Т12-22-32'!AA93</f>
        <v>0</v>
      </c>
      <c r="Z81" s="2063">
        <f>'Т12-22-32'!AB93</f>
        <v>0</v>
      </c>
      <c r="AA81" s="2063">
        <f>'Т12-22-32'!AC93</f>
        <v>0</v>
      </c>
      <c r="AB81" s="2063">
        <f>'Т12-22-32'!AD93</f>
        <v>0</v>
      </c>
      <c r="AC81" s="2063">
        <f>'Т12-22-32'!AE93</f>
        <v>0</v>
      </c>
      <c r="AD81" s="2063">
        <f>'Т12-22-32'!AF93</f>
        <v>0</v>
      </c>
      <c r="AE81" s="2063">
        <f>'Т12-22-32'!AG93</f>
        <v>0</v>
      </c>
      <c r="AF81" s="2063">
        <f>'Т12-22-32'!AH93</f>
        <v>0</v>
      </c>
      <c r="AG81" s="2063">
        <f>'Т12-22-32'!AI93</f>
        <v>0</v>
      </c>
      <c r="AH81" s="2063">
        <f>'Т12-22-32'!AJ93</f>
        <v>0</v>
      </c>
      <c r="AI81" s="2063">
        <f>'Т12-22-32'!AK93</f>
        <v>0</v>
      </c>
      <c r="AJ81" s="2063">
        <f>'Т12-22-32'!AL93</f>
        <v>0</v>
      </c>
      <c r="AK81" s="2063">
        <f>'Т12-22-32'!AM93</f>
        <v>0</v>
      </c>
      <c r="AL81" s="2063">
        <f>'Т12-22-32'!AN93</f>
        <v>0</v>
      </c>
      <c r="AM81" s="2063">
        <f>'Т12-22-32'!AO93</f>
        <v>0</v>
      </c>
      <c r="AN81" s="2063">
        <f>'Т12-22-32'!AP93</f>
        <v>0</v>
      </c>
      <c r="AO81" s="2063">
        <f>'Т12-22-32'!AQ93</f>
        <v>0</v>
      </c>
      <c r="AP81" s="2063">
        <f>'Т12-22-32'!AR93</f>
        <v>0</v>
      </c>
      <c r="AQ81" s="2063">
        <f>'Т12-22-32'!AS93</f>
        <v>0</v>
      </c>
      <c r="AR81" s="2063">
        <f>'Т12-22-32'!AT93</f>
        <v>0</v>
      </c>
      <c r="AS81" s="2063">
        <f>'Т12-22-32'!AU93</f>
        <v>0</v>
      </c>
      <c r="AT81" s="2063">
        <f>'Т12-22-32'!AV93</f>
        <v>0</v>
      </c>
      <c r="AU81" s="605">
        <f t="shared" si="24"/>
        <v>50</v>
      </c>
      <c r="AV81" s="227">
        <f t="shared" si="25"/>
        <v>0</v>
      </c>
      <c r="AW81" s="227">
        <f t="shared" si="26"/>
        <v>50</v>
      </c>
      <c r="AX81" s="160" t="str">
        <f>IF(AW81=30, "+", "-")</f>
        <v>-</v>
      </c>
    </row>
    <row r="82" spans="1:50" ht="30" customHeight="1" x14ac:dyDescent="0.25">
      <c r="A82" s="2113" t="s">
        <v>418</v>
      </c>
      <c r="B82" s="2064" t="s">
        <v>419</v>
      </c>
      <c r="C82" s="2063">
        <f>'Э13-23-33'!E96</f>
        <v>0</v>
      </c>
      <c r="D82" s="2063">
        <f>'Э13-23-33'!F96</f>
        <v>0</v>
      </c>
      <c r="E82" s="2063">
        <f>'Э13-23-33'!G96</f>
        <v>0</v>
      </c>
      <c r="F82" s="2063">
        <f>'Э13-23-33'!H96</f>
        <v>0</v>
      </c>
      <c r="G82" s="2063">
        <f>'Э13-23-33'!I96</f>
        <v>0</v>
      </c>
      <c r="H82" s="2063">
        <f>'Э13-23-33'!J96</f>
        <v>0</v>
      </c>
      <c r="I82" s="2063">
        <f>'Э13-23-33'!K96</f>
        <v>0</v>
      </c>
      <c r="J82" s="2063">
        <f>'Э13-23-33'!L96</f>
        <v>0</v>
      </c>
      <c r="K82" s="2063">
        <f>'Э13-23-33'!M96</f>
        <v>0</v>
      </c>
      <c r="L82" s="2063">
        <f>'Э13-23-33'!N96</f>
        <v>0</v>
      </c>
      <c r="M82" s="2063">
        <f>'Э13-23-33'!O96</f>
        <v>0</v>
      </c>
      <c r="N82" s="2063">
        <f>'Э13-23-33'!P96</f>
        <v>0</v>
      </c>
      <c r="O82" s="2063">
        <f>'Э13-23-33'!Q96</f>
        <v>0</v>
      </c>
      <c r="P82" s="2063">
        <f>'Э13-23-33'!R96</f>
        <v>0</v>
      </c>
      <c r="Q82" s="2063">
        <f>'Э13-23-33'!S96</f>
        <v>0</v>
      </c>
      <c r="R82" s="2063">
        <f>'Э13-23-33'!T96</f>
        <v>0</v>
      </c>
      <c r="S82" s="2063">
        <f>'Э13-23-33'!U96</f>
        <v>0</v>
      </c>
      <c r="T82" s="2062">
        <f>'Э13-23-33'!V96</f>
        <v>0</v>
      </c>
      <c r="U82" s="2062">
        <f>'Э13-23-33'!W96</f>
        <v>0</v>
      </c>
      <c r="V82" s="2063">
        <f>'Э13-23-33'!X96</f>
        <v>6</v>
      </c>
      <c r="W82" s="2063">
        <f>'Э13-23-33'!Y96</f>
        <v>6</v>
      </c>
      <c r="X82" s="2063">
        <f>'Э13-23-33'!Z96</f>
        <v>6</v>
      </c>
      <c r="Y82" s="2063">
        <f>'Э13-23-33'!AA96</f>
        <v>6</v>
      </c>
      <c r="Z82" s="2063">
        <f>'Э13-23-33'!AB96</f>
        <v>4</v>
      </c>
      <c r="AA82" s="2063">
        <f>'Э13-23-33'!AC96</f>
        <v>4</v>
      </c>
      <c r="AB82" s="2063">
        <f>'Э13-23-33'!AD96</f>
        <v>4</v>
      </c>
      <c r="AC82" s="2063">
        <f>'Э13-23-33'!AE96</f>
        <v>4</v>
      </c>
      <c r="AD82" s="2063">
        <f>'Э13-23-33'!AF96</f>
        <v>4</v>
      </c>
      <c r="AE82" s="2063">
        <f>'Э13-23-33'!AG96</f>
        <v>4</v>
      </c>
      <c r="AF82" s="2063">
        <f>'Э13-23-33'!AH96</f>
        <v>0</v>
      </c>
      <c r="AG82" s="2063">
        <f>'Э13-23-33'!AI96</f>
        <v>0</v>
      </c>
      <c r="AH82" s="2063">
        <f>'Э13-23-33'!AJ96</f>
        <v>0</v>
      </c>
      <c r="AI82" s="2063">
        <f>'Э13-23-33'!AK96</f>
        <v>0</v>
      </c>
      <c r="AJ82" s="2063">
        <f>'Э13-23-33'!AL96</f>
        <v>0</v>
      </c>
      <c r="AK82" s="2063">
        <f>'Э13-23-33'!AM96</f>
        <v>0</v>
      </c>
      <c r="AL82" s="2063">
        <f>'Э13-23-33'!AN96</f>
        <v>4</v>
      </c>
      <c r="AM82" s="2063">
        <f>'Э13-23-33'!AO96</f>
        <v>4</v>
      </c>
      <c r="AN82" s="2063">
        <f>'Э13-23-33'!AP96</f>
        <v>4</v>
      </c>
      <c r="AO82" s="2063">
        <f>'Э13-23-33'!AQ96</f>
        <v>4</v>
      </c>
      <c r="AP82" s="2063">
        <f>'Э13-23-33'!AR96</f>
        <v>6</v>
      </c>
      <c r="AQ82" s="2063">
        <f>'Э13-23-33'!AS96</f>
        <v>0</v>
      </c>
      <c r="AR82" s="2063">
        <f>'Э13-23-33'!AT96</f>
        <v>0</v>
      </c>
      <c r="AS82" s="2063">
        <f>'Э13-23-33'!AU96</f>
        <v>0</v>
      </c>
      <c r="AT82" s="2063">
        <f>'Э13-23-33'!AV96</f>
        <v>0</v>
      </c>
      <c r="AU82" s="605">
        <f t="shared" si="24"/>
        <v>0</v>
      </c>
      <c r="AV82" s="227">
        <f t="shared" si="25"/>
        <v>70</v>
      </c>
      <c r="AW82" s="227">
        <f t="shared" si="26"/>
        <v>70</v>
      </c>
      <c r="AX82" s="160" t="str">
        <f>IF(AW82=70, "+", "-")</f>
        <v>+</v>
      </c>
    </row>
    <row r="83" spans="1:50" ht="33.75" customHeight="1" x14ac:dyDescent="0.25">
      <c r="A83" s="2113" t="s">
        <v>418</v>
      </c>
      <c r="B83" s="2064" t="s">
        <v>420</v>
      </c>
      <c r="C83" s="2063">
        <f>'Э13-23-33'!E97</f>
        <v>0</v>
      </c>
      <c r="D83" s="2063">
        <f>'Э13-23-33'!F97</f>
        <v>0</v>
      </c>
      <c r="E83" s="2063">
        <f>'Э13-23-33'!G97</f>
        <v>0</v>
      </c>
      <c r="F83" s="2063">
        <f>'Э13-23-33'!H97</f>
        <v>0</v>
      </c>
      <c r="G83" s="2063">
        <f>'Э13-23-33'!I97</f>
        <v>0</v>
      </c>
      <c r="H83" s="2063">
        <f>'Э13-23-33'!J97</f>
        <v>0</v>
      </c>
      <c r="I83" s="2063">
        <f>'Э13-23-33'!K97</f>
        <v>0</v>
      </c>
      <c r="J83" s="2063">
        <f>'Э13-23-33'!L97</f>
        <v>0</v>
      </c>
      <c r="K83" s="2063">
        <f>'Э13-23-33'!M97</f>
        <v>0</v>
      </c>
      <c r="L83" s="2063">
        <f>'Э13-23-33'!N97</f>
        <v>0</v>
      </c>
      <c r="M83" s="2063">
        <f>'Э13-23-33'!O97</f>
        <v>0</v>
      </c>
      <c r="N83" s="2063">
        <f>'Э13-23-33'!P97</f>
        <v>0</v>
      </c>
      <c r="O83" s="2063">
        <f>'Э13-23-33'!Q97</f>
        <v>0</v>
      </c>
      <c r="P83" s="2063">
        <f>'Э13-23-33'!R97</f>
        <v>0</v>
      </c>
      <c r="Q83" s="2063">
        <f>'Э13-23-33'!S97</f>
        <v>0</v>
      </c>
      <c r="R83" s="2063">
        <f>'Э13-23-33'!T97</f>
        <v>0</v>
      </c>
      <c r="S83" s="2063">
        <f>'Э13-23-33'!U97</f>
        <v>0</v>
      </c>
      <c r="T83" s="2062">
        <f>'Э13-23-33'!V97</f>
        <v>0</v>
      </c>
      <c r="U83" s="2062">
        <f>'Э13-23-33'!W97</f>
        <v>0</v>
      </c>
      <c r="V83" s="2063">
        <f>'Э13-23-33'!X97</f>
        <v>8</v>
      </c>
      <c r="W83" s="2063">
        <f>'Э13-23-33'!Y97</f>
        <v>6</v>
      </c>
      <c r="X83" s="2063">
        <f>'Э13-23-33'!Z97</f>
        <v>8</v>
      </c>
      <c r="Y83" s="2063">
        <f>'Э13-23-33'!AA97</f>
        <v>6</v>
      </c>
      <c r="Z83" s="2063">
        <f>'Э13-23-33'!AB97</f>
        <v>6</v>
      </c>
      <c r="AA83" s="2063">
        <f>'Э13-23-33'!AC97</f>
        <v>6</v>
      </c>
      <c r="AB83" s="2063">
        <f>'Э13-23-33'!AD97</f>
        <v>6</v>
      </c>
      <c r="AC83" s="2063">
        <f>'Э13-23-33'!AE97</f>
        <v>6</v>
      </c>
      <c r="AD83" s="2063">
        <f>'Э13-23-33'!AF97</f>
        <v>6</v>
      </c>
      <c r="AE83" s="2063">
        <f>'Э13-23-33'!AG97</f>
        <v>8</v>
      </c>
      <c r="AF83" s="2063">
        <f>'Э13-23-33'!AH97</f>
        <v>0</v>
      </c>
      <c r="AG83" s="2063">
        <f>'Э13-23-33'!AI97</f>
        <v>0</v>
      </c>
      <c r="AH83" s="2063">
        <f>'Э13-23-33'!AJ97</f>
        <v>0</v>
      </c>
      <c r="AI83" s="2063">
        <f>'Э13-23-33'!AK97</f>
        <v>0</v>
      </c>
      <c r="AJ83" s="2063">
        <f>'Э13-23-33'!AL97</f>
        <v>0</v>
      </c>
      <c r="AK83" s="2063">
        <f>'Э13-23-33'!AM97</f>
        <v>0</v>
      </c>
      <c r="AL83" s="2063">
        <f>'Э13-23-33'!AN97</f>
        <v>6</v>
      </c>
      <c r="AM83" s="2063">
        <f>'Э13-23-33'!AO97</f>
        <v>4</v>
      </c>
      <c r="AN83" s="2063">
        <f>'Э13-23-33'!AP97</f>
        <v>4</v>
      </c>
      <c r="AO83" s="2063">
        <f>'Э13-23-33'!AQ97</f>
        <v>6</v>
      </c>
      <c r="AP83" s="2063">
        <f>'Э13-23-33'!AR97</f>
        <v>4</v>
      </c>
      <c r="AQ83" s="2063">
        <f>'Э13-23-33'!AS97</f>
        <v>0</v>
      </c>
      <c r="AR83" s="2063">
        <f>'Э13-23-33'!AT97</f>
        <v>0</v>
      </c>
      <c r="AS83" s="2063">
        <f>'Э13-23-33'!AU97</f>
        <v>0</v>
      </c>
      <c r="AT83" s="2063">
        <f>'Э13-23-33'!AV97</f>
        <v>0</v>
      </c>
      <c r="AU83" s="605">
        <f t="shared" si="24"/>
        <v>0</v>
      </c>
      <c r="AV83" s="227">
        <f t="shared" si="25"/>
        <v>90</v>
      </c>
      <c r="AW83" s="227">
        <f t="shared" si="26"/>
        <v>90</v>
      </c>
      <c r="AX83" s="160" t="str">
        <f>IF(AW83=90, "+", "-")</f>
        <v>+</v>
      </c>
    </row>
    <row r="84" spans="1:50" ht="31.5" customHeight="1" x14ac:dyDescent="0.25">
      <c r="A84" s="2113" t="s">
        <v>418</v>
      </c>
      <c r="B84" s="2064" t="s">
        <v>421</v>
      </c>
      <c r="C84" s="2063">
        <f>'Э13-23-33'!E67</f>
        <v>0</v>
      </c>
      <c r="D84" s="2063">
        <f>'Э13-23-33'!F67</f>
        <v>0</v>
      </c>
      <c r="E84" s="2063">
        <f>'Э13-23-33'!G67</f>
        <v>0</v>
      </c>
      <c r="F84" s="2063">
        <f>'Э13-23-33'!H67</f>
        <v>0</v>
      </c>
      <c r="G84" s="2063">
        <f>'Э13-23-33'!I67</f>
        <v>0</v>
      </c>
      <c r="H84" s="2063">
        <f>'Э13-23-33'!J67</f>
        <v>0</v>
      </c>
      <c r="I84" s="2063">
        <f>'Э13-23-33'!K67</f>
        <v>0</v>
      </c>
      <c r="J84" s="2063">
        <f>'Э13-23-33'!L67</f>
        <v>0</v>
      </c>
      <c r="K84" s="2063">
        <f>'Э13-23-33'!M67</f>
        <v>0</v>
      </c>
      <c r="L84" s="2063">
        <f>'Э13-23-33'!N67</f>
        <v>0</v>
      </c>
      <c r="M84" s="2063">
        <f>'Э13-23-33'!O67</f>
        <v>0</v>
      </c>
      <c r="N84" s="2063">
        <f>'Э13-23-33'!P67</f>
        <v>0</v>
      </c>
      <c r="O84" s="2063">
        <f>'Э13-23-33'!Q67</f>
        <v>0</v>
      </c>
      <c r="P84" s="2063">
        <f>'Э13-23-33'!R67</f>
        <v>0</v>
      </c>
      <c r="Q84" s="2063">
        <f>'Э13-23-33'!S67</f>
        <v>0</v>
      </c>
      <c r="R84" s="2063">
        <f>'Э13-23-33'!T67</f>
        <v>0</v>
      </c>
      <c r="S84" s="2063">
        <f>'Э13-23-33'!U67</f>
        <v>0</v>
      </c>
      <c r="T84" s="2062">
        <f>'Э13-23-33'!V67</f>
        <v>0</v>
      </c>
      <c r="U84" s="2062">
        <f>'Э13-23-33'!W67</f>
        <v>0</v>
      </c>
      <c r="V84" s="2063">
        <f>'Э13-23-33'!X67</f>
        <v>8</v>
      </c>
      <c r="W84" s="2063">
        <f>'Э13-23-33'!Y67</f>
        <v>6</v>
      </c>
      <c r="X84" s="2063">
        <f>'Э13-23-33'!Z67</f>
        <v>6</v>
      </c>
      <c r="Y84" s="2063">
        <f>'Э13-23-33'!AA67</f>
        <v>0</v>
      </c>
      <c r="Z84" s="2063">
        <f>'Э13-23-33'!AB67</f>
        <v>0</v>
      </c>
      <c r="AA84" s="2063">
        <f>'Э13-23-33'!AC67</f>
        <v>0</v>
      </c>
      <c r="AB84" s="2063">
        <f>'Э13-23-33'!AD67</f>
        <v>0</v>
      </c>
      <c r="AC84" s="2063">
        <f>'Э13-23-33'!AE67</f>
        <v>0</v>
      </c>
      <c r="AD84" s="2063">
        <f>'Э13-23-33'!AF67</f>
        <v>0</v>
      </c>
      <c r="AE84" s="2063">
        <f>'Э13-23-33'!AG67</f>
        <v>0</v>
      </c>
      <c r="AF84" s="2063">
        <f>'Э13-23-33'!AH67</f>
        <v>0</v>
      </c>
      <c r="AG84" s="2063">
        <f>'Э13-23-33'!AI67</f>
        <v>8</v>
      </c>
      <c r="AH84" s="2063">
        <f>'Э13-23-33'!AJ67</f>
        <v>6</v>
      </c>
      <c r="AI84" s="2063">
        <f>'Э13-23-33'!AK67</f>
        <v>4</v>
      </c>
      <c r="AJ84" s="2063">
        <f>'Э13-23-33'!AL67</f>
        <v>4</v>
      </c>
      <c r="AK84" s="2063">
        <f>'Э13-23-33'!AM67</f>
        <v>4</v>
      </c>
      <c r="AL84" s="2063">
        <f>'Э13-23-33'!AN67</f>
        <v>4</v>
      </c>
      <c r="AM84" s="2063">
        <f>'Э13-23-33'!AO67</f>
        <v>4</v>
      </c>
      <c r="AN84" s="2063">
        <f>'Э13-23-33'!AP67</f>
        <v>4</v>
      </c>
      <c r="AO84" s="2063">
        <f>'Э13-23-33'!AQ67</f>
        <v>6</v>
      </c>
      <c r="AP84" s="2063">
        <f>'Э13-23-33'!AR67</f>
        <v>6</v>
      </c>
      <c r="AQ84" s="2063">
        <f>'Э13-23-33'!AS67</f>
        <v>6</v>
      </c>
      <c r="AR84" s="2063">
        <f>'Э13-23-33'!AT67</f>
        <v>6</v>
      </c>
      <c r="AS84" s="2063">
        <f>'Э13-23-33'!AU67</f>
        <v>0</v>
      </c>
      <c r="AT84" s="2063">
        <f>'Э13-23-33'!AV67</f>
        <v>0</v>
      </c>
      <c r="AU84" s="605">
        <f t="shared" si="24"/>
        <v>0</v>
      </c>
      <c r="AV84" s="227">
        <f t="shared" si="25"/>
        <v>82</v>
      </c>
      <c r="AW84" s="227">
        <f t="shared" si="26"/>
        <v>82</v>
      </c>
      <c r="AX84" s="160" t="str">
        <f>IF(AW84=90, "+", "-")</f>
        <v>-</v>
      </c>
    </row>
    <row r="85" spans="1:50" ht="33" customHeight="1" x14ac:dyDescent="0.25">
      <c r="A85" s="2113" t="s">
        <v>418</v>
      </c>
      <c r="B85" s="2064" t="s">
        <v>422</v>
      </c>
      <c r="C85" s="2063">
        <f>'Э13-23-33'!E101</f>
        <v>6</v>
      </c>
      <c r="D85" s="2063">
        <f>'Э13-23-33'!F101</f>
        <v>6</v>
      </c>
      <c r="E85" s="2063">
        <f>'Э13-23-33'!G101</f>
        <v>6</v>
      </c>
      <c r="F85" s="2063">
        <f>'Э13-23-33'!H101</f>
        <v>6</v>
      </c>
      <c r="G85" s="2063">
        <f>'Э13-23-33'!I101</f>
        <v>6</v>
      </c>
      <c r="H85" s="2063">
        <f>'Э13-23-33'!J101</f>
        <v>6</v>
      </c>
      <c r="I85" s="2063">
        <f>'Э13-23-33'!K101</f>
        <v>6</v>
      </c>
      <c r="J85" s="2063">
        <f>'Э13-23-33'!L101</f>
        <v>6</v>
      </c>
      <c r="K85" s="2063">
        <f>'Э13-23-33'!M101</f>
        <v>6</v>
      </c>
      <c r="L85" s="2063">
        <f>'Э13-23-33'!N101</f>
        <v>6</v>
      </c>
      <c r="M85" s="2063">
        <f>'Э13-23-33'!O101</f>
        <v>6</v>
      </c>
      <c r="N85" s="2063">
        <f>'Э13-23-33'!P101</f>
        <v>0</v>
      </c>
      <c r="O85" s="2063">
        <f>'Э13-23-33'!Q101</f>
        <v>0</v>
      </c>
      <c r="P85" s="2063">
        <f>'Э13-23-33'!R101</f>
        <v>0</v>
      </c>
      <c r="Q85" s="2063">
        <f>'Э13-23-33'!S101</f>
        <v>0</v>
      </c>
      <c r="R85" s="2063">
        <f>'Э13-23-33'!T101</f>
        <v>6</v>
      </c>
      <c r="S85" s="2063">
        <f>'Э13-23-33'!U101</f>
        <v>6</v>
      </c>
      <c r="T85" s="2062">
        <f>'Э13-23-33'!V101</f>
        <v>0</v>
      </c>
      <c r="U85" s="2062">
        <f>'Э13-23-33'!W101</f>
        <v>0</v>
      </c>
      <c r="V85" s="2063">
        <f>'Э13-23-33'!X101</f>
        <v>0</v>
      </c>
      <c r="W85" s="2063">
        <f>'Э13-23-33'!Y101</f>
        <v>0</v>
      </c>
      <c r="X85" s="2063">
        <f>'Э13-23-33'!Z101</f>
        <v>0</v>
      </c>
      <c r="Y85" s="2063">
        <f>'Э13-23-33'!AA101</f>
        <v>0</v>
      </c>
      <c r="Z85" s="2063">
        <f>'Э13-23-33'!AB101</f>
        <v>0</v>
      </c>
      <c r="AA85" s="2063">
        <f>'Э13-23-33'!AC101</f>
        <v>0</v>
      </c>
      <c r="AB85" s="2063">
        <f>'Э13-23-33'!AD101</f>
        <v>0</v>
      </c>
      <c r="AC85" s="2063">
        <f>'Э13-23-33'!AE101</f>
        <v>0</v>
      </c>
      <c r="AD85" s="2063">
        <f>'Э13-23-33'!AF101</f>
        <v>0</v>
      </c>
      <c r="AE85" s="2063">
        <f>'Э13-23-33'!AG101</f>
        <v>0</v>
      </c>
      <c r="AF85" s="2063">
        <f>'Э13-23-33'!AH101</f>
        <v>0</v>
      </c>
      <c r="AG85" s="2063">
        <f>'Э13-23-33'!AI101</f>
        <v>0</v>
      </c>
      <c r="AH85" s="2063">
        <f>'Э13-23-33'!AJ101</f>
        <v>0</v>
      </c>
      <c r="AI85" s="2063">
        <f>'Э13-23-33'!AK101</f>
        <v>0</v>
      </c>
      <c r="AJ85" s="2063">
        <f>'Э13-23-33'!AL101</f>
        <v>0</v>
      </c>
      <c r="AK85" s="2063">
        <f>'Э13-23-33'!AM101</f>
        <v>0</v>
      </c>
      <c r="AL85" s="2063">
        <f>'Э13-23-33'!AN101</f>
        <v>0</v>
      </c>
      <c r="AM85" s="2063">
        <f>'Э13-23-33'!AO101</f>
        <v>0</v>
      </c>
      <c r="AN85" s="2063">
        <f>'Э13-23-33'!AP101</f>
        <v>0</v>
      </c>
      <c r="AO85" s="2063">
        <f>'Э13-23-33'!AQ101</f>
        <v>0</v>
      </c>
      <c r="AP85" s="2063">
        <f>'Э13-23-33'!AR101</f>
        <v>0</v>
      </c>
      <c r="AQ85" s="2063">
        <f>'Э13-23-33'!AS101</f>
        <v>0</v>
      </c>
      <c r="AR85" s="2063">
        <f>'Э13-23-33'!AT101</f>
        <v>0</v>
      </c>
      <c r="AS85" s="2063">
        <f>'Э13-23-33'!AU101</f>
        <v>0</v>
      </c>
      <c r="AT85" s="2063">
        <f>'Э13-23-33'!AV101</f>
        <v>0</v>
      </c>
      <c r="AU85" s="605">
        <f t="shared" si="24"/>
        <v>78</v>
      </c>
      <c r="AV85" s="227">
        <f t="shared" si="25"/>
        <v>0</v>
      </c>
      <c r="AW85" s="227">
        <f t="shared" si="26"/>
        <v>78</v>
      </c>
      <c r="AX85" s="160" t="str">
        <f>IF(AW85=78, "+", "-")</f>
        <v>+</v>
      </c>
    </row>
    <row r="86" spans="1:50" ht="25.5" customHeight="1" x14ac:dyDescent="0.25">
      <c r="A86" s="2113" t="s">
        <v>418</v>
      </c>
      <c r="B86" s="2064" t="s">
        <v>307</v>
      </c>
      <c r="C86" s="2063">
        <f>'Э13-23-33'!E102</f>
        <v>0</v>
      </c>
      <c r="D86" s="2063">
        <f>'Э13-23-33'!F102</f>
        <v>0</v>
      </c>
      <c r="E86" s="2063">
        <f>'Э13-23-33'!G102</f>
        <v>0</v>
      </c>
      <c r="F86" s="2063">
        <f>'Э13-23-33'!H102</f>
        <v>0</v>
      </c>
      <c r="G86" s="2063">
        <f>'Э13-23-33'!I102</f>
        <v>0</v>
      </c>
      <c r="H86" s="2063">
        <f>'Э13-23-33'!J102</f>
        <v>0</v>
      </c>
      <c r="I86" s="2063">
        <f>'Э13-23-33'!K102</f>
        <v>0</v>
      </c>
      <c r="J86" s="2063">
        <f>'Э13-23-33'!L102</f>
        <v>0</v>
      </c>
      <c r="K86" s="2063">
        <f>'Э13-23-33'!M102</f>
        <v>0</v>
      </c>
      <c r="L86" s="2063">
        <f>'Э13-23-33'!N102</f>
        <v>0</v>
      </c>
      <c r="M86" s="2063">
        <f>'Э13-23-33'!O102</f>
        <v>0</v>
      </c>
      <c r="N86" s="2063">
        <f>'Э13-23-33'!P102</f>
        <v>0</v>
      </c>
      <c r="O86" s="2063">
        <f>'Э13-23-33'!Q102</f>
        <v>0</v>
      </c>
      <c r="P86" s="2063">
        <f>'Э13-23-33'!R102</f>
        <v>0</v>
      </c>
      <c r="Q86" s="2063">
        <f>'Э13-23-33'!S102</f>
        <v>0</v>
      </c>
      <c r="R86" s="2063">
        <f>'Э13-23-33'!T102</f>
        <v>0</v>
      </c>
      <c r="S86" s="2063">
        <f>'Э13-23-33'!U102</f>
        <v>0</v>
      </c>
      <c r="T86" s="2062">
        <f>'Э13-23-33'!V102</f>
        <v>0</v>
      </c>
      <c r="U86" s="2062">
        <f>'Э13-23-33'!W102</f>
        <v>0</v>
      </c>
      <c r="V86" s="2063">
        <f>'Э13-23-33'!X102</f>
        <v>8</v>
      </c>
      <c r="W86" s="2063">
        <f>'Э13-23-33'!Y102</f>
        <v>6</v>
      </c>
      <c r="X86" s="2063">
        <f>'Э13-23-33'!Z102</f>
        <v>2</v>
      </c>
      <c r="Y86" s="2063">
        <f>'Э13-23-33'!AA102</f>
        <v>2</v>
      </c>
      <c r="Z86" s="2063">
        <f>'Э13-23-33'!AB102</f>
        <v>6</v>
      </c>
      <c r="AA86" s="2063">
        <f>'Э13-23-33'!AC102</f>
        <v>6</v>
      </c>
      <c r="AB86" s="2063">
        <f>'Э13-23-33'!AD102</f>
        <v>6</v>
      </c>
      <c r="AC86" s="2063">
        <f>'Э13-23-33'!AE102</f>
        <v>4</v>
      </c>
      <c r="AD86" s="2063">
        <f>'Э13-23-33'!AF102</f>
        <v>4</v>
      </c>
      <c r="AE86" s="2063">
        <f>'Э13-23-33'!AG102</f>
        <v>6</v>
      </c>
      <c r="AF86" s="2063">
        <f>'Э13-23-33'!AH102</f>
        <v>0</v>
      </c>
      <c r="AG86" s="2063">
        <f>'Э13-23-33'!AI102</f>
        <v>0</v>
      </c>
      <c r="AH86" s="2063">
        <f>'Э13-23-33'!AJ102</f>
        <v>0</v>
      </c>
      <c r="AI86" s="2063">
        <f>'Э13-23-33'!AK102</f>
        <v>0</v>
      </c>
      <c r="AJ86" s="2063">
        <f>'Э13-23-33'!AL102</f>
        <v>0</v>
      </c>
      <c r="AK86" s="2063">
        <f>'Э13-23-33'!AM102</f>
        <v>0</v>
      </c>
      <c r="AL86" s="2063">
        <f>'Э13-23-33'!AN102</f>
        <v>4</v>
      </c>
      <c r="AM86" s="2063">
        <f>'Э13-23-33'!AO102</f>
        <v>4</v>
      </c>
      <c r="AN86" s="2063">
        <f>'Э13-23-33'!AP102</f>
        <v>0</v>
      </c>
      <c r="AO86" s="2063">
        <f>'Э13-23-33'!AQ102</f>
        <v>6</v>
      </c>
      <c r="AP86" s="2063">
        <f>'Э13-23-33'!AR102</f>
        <v>6</v>
      </c>
      <c r="AQ86" s="2063">
        <f>'Э13-23-33'!AS102</f>
        <v>0</v>
      </c>
      <c r="AR86" s="2063">
        <f>'Э13-23-33'!AT102</f>
        <v>0</v>
      </c>
      <c r="AS86" s="2063">
        <f>'Э13-23-33'!AU102</f>
        <v>0</v>
      </c>
      <c r="AT86" s="2063">
        <f>'Э13-23-33'!AV102</f>
        <v>0</v>
      </c>
      <c r="AU86" s="605">
        <f t="shared" si="24"/>
        <v>0</v>
      </c>
      <c r="AV86" s="227">
        <f t="shared" si="25"/>
        <v>70</v>
      </c>
      <c r="AW86" s="227">
        <f t="shared" si="26"/>
        <v>70</v>
      </c>
      <c r="AX86" s="160" t="str">
        <f>IF(AW86=70, "+", "-")</f>
        <v>+</v>
      </c>
    </row>
    <row r="87" spans="1:50" ht="25.5" customHeight="1" x14ac:dyDescent="0.25">
      <c r="A87" s="2113" t="s">
        <v>418</v>
      </c>
      <c r="B87" s="2064" t="s">
        <v>311</v>
      </c>
      <c r="C87" s="2063">
        <f>'Э13-23-33'!E106</f>
        <v>8</v>
      </c>
      <c r="D87" s="2063">
        <f>'Э13-23-33'!F106</f>
        <v>8</v>
      </c>
      <c r="E87" s="2063">
        <f>'Э13-23-33'!G106</f>
        <v>8</v>
      </c>
      <c r="F87" s="2063">
        <f>'Э13-23-33'!H106</f>
        <v>8</v>
      </c>
      <c r="G87" s="2063">
        <f>'Э13-23-33'!I106</f>
        <v>8</v>
      </c>
      <c r="H87" s="2063">
        <f>'Э13-23-33'!J106</f>
        <v>6</v>
      </c>
      <c r="I87" s="2063">
        <f>'Э13-23-33'!K106</f>
        <v>8</v>
      </c>
      <c r="J87" s="2063">
        <f>'Э13-23-33'!L106</f>
        <v>8</v>
      </c>
      <c r="K87" s="2063">
        <f>'Э13-23-33'!M106</f>
        <v>8</v>
      </c>
      <c r="L87" s="2063">
        <f>'Э13-23-33'!N106</f>
        <v>8</v>
      </c>
      <c r="M87" s="2063">
        <f>'Э13-23-33'!O106</f>
        <v>6</v>
      </c>
      <c r="N87" s="2063">
        <f>'Э13-23-33'!P106</f>
        <v>0</v>
      </c>
      <c r="O87" s="2063">
        <f>'Э13-23-33'!Q106</f>
        <v>0</v>
      </c>
      <c r="P87" s="2063">
        <f>'Э13-23-33'!R106</f>
        <v>0</v>
      </c>
      <c r="Q87" s="2063">
        <f>'Э13-23-33'!S106</f>
        <v>0</v>
      </c>
      <c r="R87" s="2063">
        <f>'Э13-23-33'!T106</f>
        <v>6</v>
      </c>
      <c r="S87" s="2063">
        <f>'Э13-23-33'!U106</f>
        <v>0</v>
      </c>
      <c r="T87" s="2062">
        <f>'Э13-23-33'!V106</f>
        <v>0</v>
      </c>
      <c r="U87" s="2062">
        <f>'Э13-23-33'!W106</f>
        <v>0</v>
      </c>
      <c r="V87" s="2063">
        <f>'Э13-23-33'!X106</f>
        <v>0</v>
      </c>
      <c r="W87" s="2063">
        <f>'Э13-23-33'!Y106</f>
        <v>0</v>
      </c>
      <c r="X87" s="2063">
        <f>'Э13-23-33'!Z106</f>
        <v>0</v>
      </c>
      <c r="Y87" s="2063">
        <f>'Э13-23-33'!AA106</f>
        <v>0</v>
      </c>
      <c r="Z87" s="2063">
        <f>'Э13-23-33'!AB106</f>
        <v>0</v>
      </c>
      <c r="AA87" s="2063">
        <f>'Э13-23-33'!AC106</f>
        <v>0</v>
      </c>
      <c r="AB87" s="2063">
        <f>'Э13-23-33'!AD106</f>
        <v>0</v>
      </c>
      <c r="AC87" s="2063">
        <f>'Э13-23-33'!AE106</f>
        <v>0</v>
      </c>
      <c r="AD87" s="2063">
        <f>'Э13-23-33'!AF106</f>
        <v>0</v>
      </c>
      <c r="AE87" s="2063">
        <f>'Э13-23-33'!AG106</f>
        <v>0</v>
      </c>
      <c r="AF87" s="2063">
        <f>'Э13-23-33'!AH106</f>
        <v>0</v>
      </c>
      <c r="AG87" s="2063">
        <f>'Э13-23-33'!AI106</f>
        <v>0</v>
      </c>
      <c r="AH87" s="2063">
        <f>'Э13-23-33'!AJ106</f>
        <v>0</v>
      </c>
      <c r="AI87" s="2063">
        <f>'Э13-23-33'!AK106</f>
        <v>0</v>
      </c>
      <c r="AJ87" s="2063">
        <f>'Э13-23-33'!AL106</f>
        <v>0</v>
      </c>
      <c r="AK87" s="2063">
        <f>'Э13-23-33'!AM106</f>
        <v>0</v>
      </c>
      <c r="AL87" s="2063">
        <f>'Э13-23-33'!AN106</f>
        <v>0</v>
      </c>
      <c r="AM87" s="2063">
        <f>'Э13-23-33'!AO106</f>
        <v>0</v>
      </c>
      <c r="AN87" s="2063">
        <f>'Э13-23-33'!AP106</f>
        <v>0</v>
      </c>
      <c r="AO87" s="2063">
        <f>'Э13-23-33'!AQ106</f>
        <v>0</v>
      </c>
      <c r="AP87" s="2063">
        <f>'Э13-23-33'!AR106</f>
        <v>0</v>
      </c>
      <c r="AQ87" s="2063">
        <f>'Э13-23-33'!AS106</f>
        <v>0</v>
      </c>
      <c r="AR87" s="2063">
        <f>'Э13-23-33'!AT106</f>
        <v>0</v>
      </c>
      <c r="AS87" s="2063">
        <f>'Э13-23-33'!AU106</f>
        <v>0</v>
      </c>
      <c r="AT87" s="2063">
        <f>'Э13-23-33'!AV106</f>
        <v>0</v>
      </c>
      <c r="AU87" s="605">
        <f t="shared" si="24"/>
        <v>90</v>
      </c>
      <c r="AV87" s="227">
        <f t="shared" si="25"/>
        <v>0</v>
      </c>
      <c r="AW87" s="227">
        <f t="shared" si="26"/>
        <v>90</v>
      </c>
      <c r="AX87" s="160" t="str">
        <f>IF(AW87=90, "+", "-")</f>
        <v>+</v>
      </c>
    </row>
    <row r="88" spans="1:50" ht="42.75" customHeight="1" x14ac:dyDescent="0.25">
      <c r="A88" s="2084"/>
      <c r="B88" s="2066"/>
      <c r="C88" s="2104">
        <f t="shared" ref="C88:U88" si="27">SUM(C80:C87)</f>
        <v>22</v>
      </c>
      <c r="D88" s="2104">
        <f t="shared" si="27"/>
        <v>18</v>
      </c>
      <c r="E88" s="2104">
        <f t="shared" si="27"/>
        <v>22</v>
      </c>
      <c r="F88" s="2104">
        <f t="shared" si="27"/>
        <v>20</v>
      </c>
      <c r="G88" s="2104">
        <f t="shared" si="27"/>
        <v>22</v>
      </c>
      <c r="H88" s="2104">
        <f t="shared" si="27"/>
        <v>20</v>
      </c>
      <c r="I88" s="2104">
        <f t="shared" si="27"/>
        <v>16</v>
      </c>
      <c r="J88" s="2104">
        <f t="shared" si="27"/>
        <v>16</v>
      </c>
      <c r="K88" s="2101">
        <f t="shared" si="27"/>
        <v>16</v>
      </c>
      <c r="L88" s="2101">
        <f t="shared" si="27"/>
        <v>16</v>
      </c>
      <c r="M88" s="2101">
        <f t="shared" si="27"/>
        <v>14</v>
      </c>
      <c r="N88" s="2101">
        <f t="shared" si="27"/>
        <v>2</v>
      </c>
      <c r="O88" s="2101">
        <f t="shared" si="27"/>
        <v>2</v>
      </c>
      <c r="P88" s="2101">
        <f t="shared" si="27"/>
        <v>6</v>
      </c>
      <c r="Q88" s="2101">
        <f t="shared" si="27"/>
        <v>6</v>
      </c>
      <c r="R88" s="2101">
        <f t="shared" si="27"/>
        <v>18</v>
      </c>
      <c r="S88" s="2101">
        <f t="shared" si="27"/>
        <v>14</v>
      </c>
      <c r="T88" s="2114">
        <f t="shared" si="27"/>
        <v>0</v>
      </c>
      <c r="U88" s="2115">
        <f t="shared" si="27"/>
        <v>0</v>
      </c>
      <c r="V88" s="728">
        <f t="shared" ref="V88:AT88" si="28">SUM(V75:V87)</f>
        <v>34</v>
      </c>
      <c r="W88" s="2104">
        <f t="shared" si="28"/>
        <v>38</v>
      </c>
      <c r="X88" s="2104">
        <f t="shared" si="28"/>
        <v>36</v>
      </c>
      <c r="Y88" s="2104">
        <f t="shared" si="28"/>
        <v>24</v>
      </c>
      <c r="Z88" s="2104">
        <f t="shared" si="28"/>
        <v>26</v>
      </c>
      <c r="AA88" s="2116">
        <f t="shared" si="28"/>
        <v>28</v>
      </c>
      <c r="AB88" s="2116">
        <f t="shared" si="28"/>
        <v>26</v>
      </c>
      <c r="AC88" s="2116">
        <f t="shared" si="28"/>
        <v>24</v>
      </c>
      <c r="AD88" s="2116">
        <f t="shared" si="28"/>
        <v>26</v>
      </c>
      <c r="AE88" s="2116">
        <f t="shared" si="28"/>
        <v>28</v>
      </c>
      <c r="AF88" s="2116">
        <f t="shared" si="28"/>
        <v>0</v>
      </c>
      <c r="AG88" s="2104">
        <f t="shared" si="28"/>
        <v>14</v>
      </c>
      <c r="AH88" s="2104">
        <f t="shared" si="28"/>
        <v>12</v>
      </c>
      <c r="AI88" s="2104">
        <f t="shared" si="28"/>
        <v>8</v>
      </c>
      <c r="AJ88" s="2104">
        <f t="shared" si="28"/>
        <v>8</v>
      </c>
      <c r="AK88" s="2104">
        <f t="shared" si="28"/>
        <v>10</v>
      </c>
      <c r="AL88" s="2104">
        <f t="shared" si="28"/>
        <v>30</v>
      </c>
      <c r="AM88" s="2104">
        <f t="shared" si="28"/>
        <v>34</v>
      </c>
      <c r="AN88" s="2104">
        <f t="shared" si="28"/>
        <v>32</v>
      </c>
      <c r="AO88" s="2104">
        <f t="shared" si="28"/>
        <v>38</v>
      </c>
      <c r="AP88" s="2104">
        <f t="shared" si="28"/>
        <v>38</v>
      </c>
      <c r="AQ88" s="2104">
        <f t="shared" si="28"/>
        <v>10</v>
      </c>
      <c r="AR88" s="2104">
        <f t="shared" si="28"/>
        <v>12</v>
      </c>
      <c r="AS88" s="2104">
        <f t="shared" si="28"/>
        <v>0</v>
      </c>
      <c r="AT88" s="2104">
        <f t="shared" si="28"/>
        <v>0</v>
      </c>
      <c r="AU88" s="2070">
        <f>SUM(AU80:AU87)</f>
        <v>250</v>
      </c>
      <c r="AV88" s="2071">
        <f>SUM(AV80:AV87)</f>
        <v>312</v>
      </c>
      <c r="AW88" s="2071">
        <f>SUM(AW80:AW87)</f>
        <v>562</v>
      </c>
      <c r="AX88" s="160"/>
    </row>
    <row r="89" spans="1:50" ht="20.25" x14ac:dyDescent="0.25">
      <c r="A89" s="2086" t="s">
        <v>423</v>
      </c>
      <c r="B89" s="2060" t="s">
        <v>41</v>
      </c>
      <c r="C89" s="2061">
        <f>'М11-21-31'!E10+'Т12-22-32'!E10+'Э13-23-33'!E10</f>
        <v>6</v>
      </c>
      <c r="D89" s="2061">
        <f>'М11-21-31'!F10+'Т12-22-32'!F10+'Э13-23-33'!F10</f>
        <v>6</v>
      </c>
      <c r="E89" s="2061">
        <f>'М11-21-31'!G10+'Т12-22-32'!G10+'Э13-23-33'!G10</f>
        <v>0</v>
      </c>
      <c r="F89" s="2061">
        <f>'М11-21-31'!H10+'Т12-22-32'!H10+'Э13-23-33'!H10</f>
        <v>4</v>
      </c>
      <c r="G89" s="2061">
        <f>'М11-21-31'!I10+'Т12-22-32'!I10+'Э13-23-33'!I10</f>
        <v>6</v>
      </c>
      <c r="H89" s="2061">
        <f>'М11-21-31'!J10+'Т12-22-32'!J10+'Э13-23-33'!J10</f>
        <v>6</v>
      </c>
      <c r="I89" s="2061">
        <f>'М11-21-31'!K10+'Т12-22-32'!K10+'Э13-23-33'!K10</f>
        <v>6</v>
      </c>
      <c r="J89" s="2061">
        <f>'М11-21-31'!L10+'Т12-22-32'!L10+'Э13-23-33'!L10</f>
        <v>0</v>
      </c>
      <c r="K89" s="2061">
        <f>'М11-21-31'!M10+'Т12-22-32'!M10+'Э13-23-33'!M10</f>
        <v>6</v>
      </c>
      <c r="L89" s="2061">
        <f>'М11-21-31'!N10+'Т12-22-32'!N10+'Э13-23-33'!N10</f>
        <v>6</v>
      </c>
      <c r="M89" s="2061">
        <f>'М11-21-31'!O10+'Т12-22-32'!O10+'Э13-23-33'!O10</f>
        <v>6</v>
      </c>
      <c r="N89" s="2061">
        <f>'М11-21-31'!P10+'Т12-22-32'!P10+'Э13-23-33'!P10</f>
        <v>0</v>
      </c>
      <c r="O89" s="2061">
        <f>'М11-21-31'!Q10+'Т12-22-32'!Q10+'Э13-23-33'!Q10</f>
        <v>6</v>
      </c>
      <c r="P89" s="2061">
        <f>'М11-21-31'!R10+'Т12-22-32'!R10+'Э13-23-33'!R10</f>
        <v>6</v>
      </c>
      <c r="Q89" s="2061">
        <f>'М11-21-31'!S10+'Т12-22-32'!S10+'Э13-23-33'!S10</f>
        <v>6</v>
      </c>
      <c r="R89" s="2061">
        <f>'М11-21-31'!T10+'Т12-22-32'!T10+'Э13-23-33'!T10</f>
        <v>0</v>
      </c>
      <c r="S89" s="2061">
        <f>'М11-21-31'!U10+'Т12-22-32'!U10+'Э13-23-33'!U10</f>
        <v>2</v>
      </c>
      <c r="T89" s="2062">
        <f>'М11-21-31'!V10+'Т12-22-32'!V10+'Э13-23-33'!V10</f>
        <v>0</v>
      </c>
      <c r="U89" s="2062">
        <f>'М11-21-31'!W10+'Т12-22-32'!W10+'Э13-23-33'!W10</f>
        <v>0</v>
      </c>
      <c r="V89" s="2063">
        <f>'М11-21-31'!X10+'Т12-22-32'!X10+'Э13-23-33'!X10</f>
        <v>6</v>
      </c>
      <c r="W89" s="2061">
        <f>'М11-21-31'!Y10+'Т12-22-32'!Y10+'Э13-23-33'!Y10</f>
        <v>2</v>
      </c>
      <c r="X89" s="2061">
        <f>'М11-21-31'!Z10+'Т12-22-32'!Z10+'Э13-23-33'!Z10</f>
        <v>4</v>
      </c>
      <c r="Y89" s="2061">
        <f>'М11-21-31'!AA10+'Т12-22-32'!AA10+'Э13-23-33'!AA10</f>
        <v>2</v>
      </c>
      <c r="Z89" s="2061">
        <f>'М11-21-31'!AB10+'Т12-22-32'!AB10+'Э13-23-33'!AB10</f>
        <v>6</v>
      </c>
      <c r="AA89" s="2061">
        <f>'М11-21-31'!AC10+'Т12-22-32'!AC10+'Э13-23-33'!AC10</f>
        <v>0</v>
      </c>
      <c r="AB89" s="2061">
        <f>'М11-21-31'!AD10+'Т12-22-32'!AD10+'Э13-23-33'!AD10</f>
        <v>6</v>
      </c>
      <c r="AC89" s="2061">
        <f>'М11-21-31'!AE10+'Т12-22-32'!AE10+'Э13-23-33'!AE10</f>
        <v>2</v>
      </c>
      <c r="AD89" s="2061">
        <f>'М11-21-31'!AF10+'Т12-22-32'!AF10+'Э13-23-33'!AF10</f>
        <v>4</v>
      </c>
      <c r="AE89" s="2061">
        <f>'М11-21-31'!AG10+'Т12-22-32'!AG10+'Э13-23-33'!AG10</f>
        <v>2</v>
      </c>
      <c r="AF89" s="2061">
        <f>'М11-21-31'!AH10+'Т12-22-32'!AH10+'Э13-23-33'!AH10</f>
        <v>6</v>
      </c>
      <c r="AG89" s="2061">
        <f>'М11-21-31'!AI10+'Т12-22-32'!AI10+'Э13-23-33'!AI10</f>
        <v>0</v>
      </c>
      <c r="AH89" s="2061">
        <f>'М11-21-31'!AJ10+'Т12-22-32'!AJ10+'Э13-23-33'!AJ10</f>
        <v>6</v>
      </c>
      <c r="AI89" s="2061">
        <f>'М11-21-31'!AK10+'Т12-22-32'!AK10+'Э13-23-33'!AK10</f>
        <v>2</v>
      </c>
      <c r="AJ89" s="2061">
        <f>'М11-21-31'!AL10+'Т12-22-32'!AL10+'Э13-23-33'!AL10</f>
        <v>4</v>
      </c>
      <c r="AK89" s="2061">
        <f>'М11-21-31'!AM10+'Т12-22-32'!AM10+'Э13-23-33'!AM10</f>
        <v>2</v>
      </c>
      <c r="AL89" s="2061">
        <f>'М11-21-31'!AN10+'Т12-22-32'!AN10+'Э13-23-33'!AN10</f>
        <v>6</v>
      </c>
      <c r="AM89" s="2061">
        <f>'М11-21-31'!AO10+'Т12-22-32'!AO10+'Э13-23-33'!AO10</f>
        <v>0</v>
      </c>
      <c r="AN89" s="2061">
        <f>'М11-21-31'!AP10+'Т12-22-32'!AP10+'Э13-23-33'!AP10</f>
        <v>4</v>
      </c>
      <c r="AO89" s="2061">
        <f>'М11-21-31'!AQ10+'Т12-22-32'!AQ10+'Э13-23-33'!AQ10</f>
        <v>0</v>
      </c>
      <c r="AP89" s="2061">
        <f>'М11-21-31'!AR10+'Т12-22-32'!AR10+'Э13-23-33'!AR10</f>
        <v>4</v>
      </c>
      <c r="AQ89" s="2061">
        <f>'М11-21-31'!AS10+'Т12-22-32'!AS10+'Э13-23-33'!AS10</f>
        <v>0</v>
      </c>
      <c r="AR89" s="2061">
        <f>'М11-21-31'!AT10+'Т12-22-32'!AT10+'Э13-23-33'!AT10</f>
        <v>4</v>
      </c>
      <c r="AS89" s="2061">
        <f>'М11-21-31'!AU10+'Т12-22-32'!AU10+'Э13-23-33'!AU10</f>
        <v>0</v>
      </c>
      <c r="AT89" s="2061">
        <f>'М11-21-31'!AV10+'Т12-22-32'!AV10+'Э13-23-33'!AV10</f>
        <v>0</v>
      </c>
      <c r="AU89" s="605">
        <f>SUM(C89:T89)</f>
        <v>72</v>
      </c>
      <c r="AV89" s="227">
        <f>SUM(U89:AT89)</f>
        <v>72</v>
      </c>
      <c r="AW89" s="227">
        <f>AU89+AV89</f>
        <v>144</v>
      </c>
      <c r="AX89" s="160" t="str">
        <f>IF(AW89=216, "+", "-")</f>
        <v>-</v>
      </c>
    </row>
    <row r="90" spans="1:50" ht="20.25" x14ac:dyDescent="0.25">
      <c r="A90" s="2060" t="s">
        <v>423</v>
      </c>
      <c r="B90" s="2060" t="s">
        <v>45</v>
      </c>
      <c r="C90" s="2092" t="e">
        <f>'М11-21-31'!E11+#REF!+'Т12-22-32'!E11+#REF!+'Э13-23-33'!E11+#REF!</f>
        <v>#REF!</v>
      </c>
      <c r="D90" s="2117" t="e">
        <f>'М11-21-31'!F11+#REF!+'Т12-22-32'!F11+#REF!+'Э13-23-33'!F11+#REF!</f>
        <v>#REF!</v>
      </c>
      <c r="E90" s="2117" t="e">
        <f>'М11-21-31'!G11+#REF!+'Т12-22-32'!G11+#REF!+'Э13-23-33'!G11+#REF!</f>
        <v>#REF!</v>
      </c>
      <c r="F90" s="2117" t="e">
        <f>'М11-21-31'!H11+#REF!+'Т12-22-32'!H11+#REF!+'Э13-23-33'!H11+#REF!</f>
        <v>#REF!</v>
      </c>
      <c r="G90" s="2117" t="e">
        <f>'М11-21-31'!I11+#REF!+'Т12-22-32'!I11+#REF!+'Э13-23-33'!I11+#REF!</f>
        <v>#REF!</v>
      </c>
      <c r="H90" s="2117" t="e">
        <f>'М11-21-31'!J11+#REF!+'Т12-22-32'!J11+#REF!+'Э13-23-33'!J11+#REF!</f>
        <v>#REF!</v>
      </c>
      <c r="I90" s="2117" t="e">
        <f>'М11-21-31'!K11+#REF!+'Т12-22-32'!K11+#REF!+'Э13-23-33'!K11+#REF!</f>
        <v>#REF!</v>
      </c>
      <c r="J90" s="2117" t="e">
        <f>'М11-21-31'!L11+#REF!+'Т12-22-32'!L11+#REF!+'Э13-23-33'!L11+#REF!</f>
        <v>#REF!</v>
      </c>
      <c r="K90" s="2117" t="e">
        <f>'М11-21-31'!M11+#REF!+'Т12-22-32'!M11+#REF!+'Э13-23-33'!M11+#REF!</f>
        <v>#REF!</v>
      </c>
      <c r="L90" s="2117" t="e">
        <f>'М11-21-31'!N11+#REF!+'Т12-22-32'!N11+#REF!+'Э13-23-33'!N11+#REF!</f>
        <v>#REF!</v>
      </c>
      <c r="M90" s="2117" t="e">
        <f>'М11-21-31'!O11+#REF!+'Т12-22-32'!O11+#REF!+'Э13-23-33'!O11+#REF!</f>
        <v>#REF!</v>
      </c>
      <c r="N90" s="2117" t="e">
        <f>'М11-21-31'!P11+#REF!+'Т12-22-32'!P11+#REF!+'Э13-23-33'!P11+#REF!</f>
        <v>#REF!</v>
      </c>
      <c r="O90" s="2117" t="e">
        <f>'М11-21-31'!Q11+#REF!+'Т12-22-32'!Q11+#REF!+'Э13-23-33'!Q11+#REF!</f>
        <v>#REF!</v>
      </c>
      <c r="P90" s="2117" t="e">
        <f>'М11-21-31'!R11+#REF!+'Т12-22-32'!R11+#REF!+'Э13-23-33'!R11+#REF!</f>
        <v>#REF!</v>
      </c>
      <c r="Q90" s="2117" t="e">
        <f>'М11-21-31'!S11+#REF!+'Т12-22-32'!S11+#REF!+'Э13-23-33'!S11+#REF!</f>
        <v>#REF!</v>
      </c>
      <c r="R90" s="2117" t="e">
        <f>'М11-21-31'!T11+#REF!+'Т12-22-32'!T11+#REF!+'Э13-23-33'!T11+#REF!</f>
        <v>#REF!</v>
      </c>
      <c r="S90" s="2117" t="e">
        <f>'М11-21-31'!U11+#REF!+'Т12-22-32'!U11+#REF!+'Э13-23-33'!U11+#REF!</f>
        <v>#REF!</v>
      </c>
      <c r="T90" s="2118" t="e">
        <f>'М11-21-31'!V11+#REF!+'Т12-22-32'!V11+#REF!+'Э13-23-33'!V11+#REF!</f>
        <v>#REF!</v>
      </c>
      <c r="U90" s="2118" t="e">
        <f>'М11-21-31'!W11+#REF!+'Т12-22-32'!W11+#REF!+'Э13-23-33'!W11+#REF!</f>
        <v>#REF!</v>
      </c>
      <c r="V90" s="2119" t="e">
        <f>'М11-21-31'!X11+#REF!+'Т12-22-32'!X11+#REF!+'Э13-23-33'!X11+#REF!</f>
        <v>#REF!</v>
      </c>
      <c r="W90" s="2117" t="e">
        <f>'М11-21-31'!Y11+#REF!+'Т12-22-32'!Y11+#REF!+'Э13-23-33'!Y11+#REF!</f>
        <v>#REF!</v>
      </c>
      <c r="X90" s="2117" t="e">
        <f>'М11-21-31'!Z11+#REF!+'Т12-22-32'!Z11+#REF!+'Э13-23-33'!Z11+#REF!</f>
        <v>#REF!</v>
      </c>
      <c r="Y90" s="2117" t="e">
        <f>'М11-21-31'!AA11+#REF!+'Т12-22-32'!AA11+#REF!+'Э13-23-33'!AA11+#REF!</f>
        <v>#REF!</v>
      </c>
      <c r="Z90" s="2117" t="e">
        <f>'М11-21-31'!AB11+#REF!+'Т12-22-32'!AB11+#REF!+'Э13-23-33'!AB11+#REF!</f>
        <v>#REF!</v>
      </c>
      <c r="AA90" s="2117" t="e">
        <f>'М11-21-31'!AC11+#REF!+'Т12-22-32'!AC11+#REF!+'Э13-23-33'!AC11+#REF!</f>
        <v>#REF!</v>
      </c>
      <c r="AB90" s="2117" t="e">
        <f>'М11-21-31'!AD11+#REF!+'Т12-22-32'!AD11+#REF!+'Э13-23-33'!AD11+#REF!</f>
        <v>#REF!</v>
      </c>
      <c r="AC90" s="2117" t="e">
        <f>'М11-21-31'!AE11+#REF!+'Т12-22-32'!AE11+#REF!+'Э13-23-33'!AE11+#REF!</f>
        <v>#REF!</v>
      </c>
      <c r="AD90" s="2117" t="e">
        <f>'М11-21-31'!AF11+#REF!+'Т12-22-32'!AF11+#REF!+'Э13-23-33'!AF11+#REF!</f>
        <v>#REF!</v>
      </c>
      <c r="AE90" s="2117" t="e">
        <f>'М11-21-31'!AG11+#REF!+'Т12-22-32'!AG11+#REF!+'Э13-23-33'!AG11+#REF!</f>
        <v>#REF!</v>
      </c>
      <c r="AF90" s="2117" t="e">
        <f>'М11-21-31'!AH11+#REF!+'Т12-22-32'!AH11+#REF!+'Э13-23-33'!AH11+#REF!</f>
        <v>#REF!</v>
      </c>
      <c r="AG90" s="2117" t="e">
        <f>'М11-21-31'!AI11+#REF!+'Т12-22-32'!AI11+#REF!+'Э13-23-33'!AI11+#REF!</f>
        <v>#REF!</v>
      </c>
      <c r="AH90" s="2117" t="e">
        <f>'М11-21-31'!AJ11+#REF!+'Т12-22-32'!AJ11+#REF!+'Э13-23-33'!AJ11+#REF!</f>
        <v>#REF!</v>
      </c>
      <c r="AI90" s="2117" t="e">
        <f>'М11-21-31'!AK11+#REF!+'Т12-22-32'!AK11+#REF!+'Э13-23-33'!AK11+#REF!</f>
        <v>#REF!</v>
      </c>
      <c r="AJ90" s="2117" t="e">
        <f>'М11-21-31'!AL11+#REF!+'Т12-22-32'!AL11+#REF!+'Э13-23-33'!AL11+#REF!</f>
        <v>#REF!</v>
      </c>
      <c r="AK90" s="2117" t="e">
        <f>'М11-21-31'!AM11+#REF!+'Т12-22-32'!AM11+#REF!+'Э13-23-33'!AM11+#REF!</f>
        <v>#REF!</v>
      </c>
      <c r="AL90" s="2117" t="e">
        <f>'М11-21-31'!AN11+#REF!+'Т12-22-32'!AN11+#REF!+'Э13-23-33'!AN11+#REF!</f>
        <v>#REF!</v>
      </c>
      <c r="AM90" s="2117" t="e">
        <f>'М11-21-31'!AO11+#REF!+'Т12-22-32'!AO11+#REF!+'Э13-23-33'!AO11+#REF!</f>
        <v>#REF!</v>
      </c>
      <c r="AN90" s="2117" t="e">
        <f>'М11-21-31'!AP11+#REF!+'Т12-22-32'!AP11+#REF!+'Э13-23-33'!AP11+#REF!</f>
        <v>#REF!</v>
      </c>
      <c r="AO90" s="2117" t="e">
        <f>'М11-21-31'!AQ11+#REF!+'Т12-22-32'!AQ11+#REF!+'Э13-23-33'!AQ11+#REF!</f>
        <v>#REF!</v>
      </c>
      <c r="AP90" s="2117" t="e">
        <f>'М11-21-31'!AR11+#REF!+'Т12-22-32'!AR11+#REF!+'Э13-23-33'!AR11+#REF!</f>
        <v>#REF!</v>
      </c>
      <c r="AQ90" s="2117" t="e">
        <f>'М11-21-31'!AS11+#REF!+'Т12-22-32'!AS11+#REF!+'Э13-23-33'!AS11+#REF!</f>
        <v>#REF!</v>
      </c>
      <c r="AR90" s="2117" t="e">
        <f>'М11-21-31'!AT11+#REF!+'Т12-22-32'!AT11+#REF!+'Э13-23-33'!AT11+#REF!</f>
        <v>#REF!</v>
      </c>
      <c r="AS90" s="2117" t="e">
        <f>'М11-21-31'!AU11+#REF!+'Т12-22-32'!AU11+#REF!+'Э13-23-33'!AU11+#REF!</f>
        <v>#REF!</v>
      </c>
      <c r="AT90" s="2117" t="e">
        <f>'М11-21-31'!AV11+#REF!+'Т12-22-32'!AV11+#REF!+'Э13-23-33'!AV11+#REF!</f>
        <v>#REF!</v>
      </c>
      <c r="AU90" s="227" t="e">
        <f>SUM(C90:T90)</f>
        <v>#REF!</v>
      </c>
      <c r="AV90" s="227" t="e">
        <f>SUM(U90:AT90)</f>
        <v>#REF!</v>
      </c>
      <c r="AW90" s="227" t="e">
        <f>AU90+AV90</f>
        <v>#REF!</v>
      </c>
      <c r="AX90" s="160" t="e">
        <f>IF(AW90=624, "+", "-")</f>
        <v>#REF!</v>
      </c>
    </row>
    <row r="91" spans="1:50" ht="20.25" x14ac:dyDescent="0.25">
      <c r="A91" s="2066"/>
      <c r="B91" s="2066"/>
      <c r="C91" s="2096" t="e">
        <f t="shared" ref="C91:AW91" si="29">SUM(C89:C90)</f>
        <v>#REF!</v>
      </c>
      <c r="D91" s="2067" t="e">
        <f t="shared" si="29"/>
        <v>#REF!</v>
      </c>
      <c r="E91" s="2067" t="e">
        <f t="shared" si="29"/>
        <v>#REF!</v>
      </c>
      <c r="F91" s="2120" t="e">
        <f t="shared" si="29"/>
        <v>#REF!</v>
      </c>
      <c r="G91" s="2121" t="e">
        <f t="shared" si="29"/>
        <v>#REF!</v>
      </c>
      <c r="H91" s="2096" t="e">
        <f t="shared" si="29"/>
        <v>#REF!</v>
      </c>
      <c r="I91" s="2067" t="e">
        <f t="shared" si="29"/>
        <v>#REF!</v>
      </c>
      <c r="J91" s="2067" t="e">
        <f t="shared" si="29"/>
        <v>#REF!</v>
      </c>
      <c r="K91" s="2122" t="e">
        <f t="shared" si="29"/>
        <v>#REF!</v>
      </c>
      <c r="L91" s="2123" t="e">
        <f t="shared" si="29"/>
        <v>#REF!</v>
      </c>
      <c r="M91" s="2068" t="e">
        <f t="shared" si="29"/>
        <v>#REF!</v>
      </c>
      <c r="N91" s="2068" t="e">
        <f t="shared" si="29"/>
        <v>#REF!</v>
      </c>
      <c r="O91" s="2122" t="e">
        <f t="shared" si="29"/>
        <v>#REF!</v>
      </c>
      <c r="P91" s="2123" t="e">
        <f t="shared" si="29"/>
        <v>#REF!</v>
      </c>
      <c r="Q91" s="2068" t="e">
        <f t="shared" si="29"/>
        <v>#REF!</v>
      </c>
      <c r="R91" s="2068" t="e">
        <f t="shared" si="29"/>
        <v>#REF!</v>
      </c>
      <c r="S91" s="2068" t="e">
        <f t="shared" si="29"/>
        <v>#REF!</v>
      </c>
      <c r="T91" s="2124" t="e">
        <f t="shared" si="29"/>
        <v>#REF!</v>
      </c>
      <c r="U91" s="210" t="e">
        <f t="shared" si="29"/>
        <v>#REF!</v>
      </c>
      <c r="V91" s="974" t="e">
        <f t="shared" si="29"/>
        <v>#REF!</v>
      </c>
      <c r="W91" s="2067" t="e">
        <f t="shared" si="29"/>
        <v>#REF!</v>
      </c>
      <c r="X91" s="2121" t="e">
        <f t="shared" si="29"/>
        <v>#REF!</v>
      </c>
      <c r="Y91" s="2096" t="e">
        <f t="shared" si="29"/>
        <v>#REF!</v>
      </c>
      <c r="Z91" s="2067" t="e">
        <f t="shared" si="29"/>
        <v>#REF!</v>
      </c>
      <c r="AA91" s="2067" t="e">
        <f t="shared" si="29"/>
        <v>#REF!</v>
      </c>
      <c r="AB91" s="2121" t="e">
        <f t="shared" si="29"/>
        <v>#REF!</v>
      </c>
      <c r="AC91" s="2096" t="e">
        <f t="shared" si="29"/>
        <v>#REF!</v>
      </c>
      <c r="AD91" s="2067" t="e">
        <f t="shared" si="29"/>
        <v>#REF!</v>
      </c>
      <c r="AE91" s="2067" t="e">
        <f t="shared" si="29"/>
        <v>#REF!</v>
      </c>
      <c r="AF91" s="2067" t="e">
        <f t="shared" si="29"/>
        <v>#REF!</v>
      </c>
      <c r="AG91" s="2121" t="e">
        <f t="shared" si="29"/>
        <v>#REF!</v>
      </c>
      <c r="AH91" s="2123" t="e">
        <f t="shared" si="29"/>
        <v>#REF!</v>
      </c>
      <c r="AI91" s="2068" t="e">
        <f t="shared" si="29"/>
        <v>#REF!</v>
      </c>
      <c r="AJ91" s="2068" t="e">
        <f t="shared" si="29"/>
        <v>#REF!</v>
      </c>
      <c r="AK91" s="2122" t="e">
        <f t="shared" si="29"/>
        <v>#REF!</v>
      </c>
      <c r="AL91" s="2123" t="e">
        <f t="shared" si="29"/>
        <v>#REF!</v>
      </c>
      <c r="AM91" s="2068" t="e">
        <f t="shared" si="29"/>
        <v>#REF!</v>
      </c>
      <c r="AN91" s="2068" t="e">
        <f t="shared" si="29"/>
        <v>#REF!</v>
      </c>
      <c r="AO91" s="2122" t="e">
        <f t="shared" si="29"/>
        <v>#REF!</v>
      </c>
      <c r="AP91" s="2096" t="e">
        <f t="shared" si="29"/>
        <v>#REF!</v>
      </c>
      <c r="AQ91" s="2067" t="e">
        <f t="shared" si="29"/>
        <v>#REF!</v>
      </c>
      <c r="AR91" s="2067" t="e">
        <f t="shared" si="29"/>
        <v>#REF!</v>
      </c>
      <c r="AS91" s="2067" t="e">
        <f t="shared" si="29"/>
        <v>#REF!</v>
      </c>
      <c r="AT91" s="2125" t="e">
        <f t="shared" si="29"/>
        <v>#REF!</v>
      </c>
      <c r="AU91" s="2071" t="e">
        <f t="shared" si="29"/>
        <v>#REF!</v>
      </c>
      <c r="AV91" s="2071" t="e">
        <f t="shared" si="29"/>
        <v>#REF!</v>
      </c>
      <c r="AW91" s="2071" t="e">
        <f t="shared" si="29"/>
        <v>#REF!</v>
      </c>
      <c r="AX91" s="160"/>
    </row>
    <row r="92" spans="1:50" ht="20.25" x14ac:dyDescent="0.25">
      <c r="A92" s="2060" t="s">
        <v>424</v>
      </c>
      <c r="B92" s="2064" t="s">
        <v>211</v>
      </c>
      <c r="C92" s="2092">
        <f>СрСХМиО14!E39+СрА15!E38</f>
        <v>0</v>
      </c>
      <c r="D92" s="2117">
        <f>СрСХМиО14!F39+СрА15!F38</f>
        <v>0</v>
      </c>
      <c r="E92" s="2117">
        <f>СрСХМиО14!G39+СрА15!G38</f>
        <v>4</v>
      </c>
      <c r="F92" s="2117">
        <f>СрСХМиО14!H39+СрА15!H38</f>
        <v>4</v>
      </c>
      <c r="G92" s="2117">
        <f>СрСХМиО14!I39+СрА15!I38</f>
        <v>4</v>
      </c>
      <c r="H92" s="2117">
        <f>СрСХМиО14!J39+СрА15!J38</f>
        <v>4</v>
      </c>
      <c r="I92" s="2117">
        <f>СрСХМиО14!K39+СрА15!K38</f>
        <v>4</v>
      </c>
      <c r="J92" s="2117">
        <f>СрСХМиО14!L39+СрА15!L38</f>
        <v>2</v>
      </c>
      <c r="K92" s="2117">
        <f>СрСХМиО14!M39+СрА15!M38</f>
        <v>4</v>
      </c>
      <c r="L92" s="2117">
        <f>СрСХМиО14!N39+СрА15!N38</f>
        <v>4</v>
      </c>
      <c r="M92" s="2117">
        <f>СрСХМиО14!O39+СрА15!O38</f>
        <v>4</v>
      </c>
      <c r="N92" s="2117">
        <f>СрСХМиО14!P39+СрА15!P38</f>
        <v>4</v>
      </c>
      <c r="O92" s="2117">
        <f>СрСХМиО14!Q39+СрА15!Q38</f>
        <v>2</v>
      </c>
      <c r="P92" s="2117">
        <f>СрСХМиО14!R39+СрА15!R38</f>
        <v>0</v>
      </c>
      <c r="Q92" s="2117">
        <f>СрСХМиО14!S39+СрА15!S38</f>
        <v>4</v>
      </c>
      <c r="R92" s="2117">
        <f>СрСХМиО14!T39+СрА15!T38</f>
        <v>0</v>
      </c>
      <c r="S92" s="2117">
        <f>СрСХМиО14!U39+СрА15!U38</f>
        <v>4</v>
      </c>
      <c r="T92" s="2118">
        <f>СрСХМиО14!V39+СрА15!V38</f>
        <v>4</v>
      </c>
      <c r="U92" s="2118">
        <f>СрСХМиО14!W39+СрА15!W38</f>
        <v>0</v>
      </c>
      <c r="V92" s="2119">
        <f>СрСХМиО14!X39+СрА15!X38</f>
        <v>0</v>
      </c>
      <c r="W92" s="2117">
        <f>СрСХМиО14!Y39+СрА15!Y38</f>
        <v>4</v>
      </c>
      <c r="X92" s="2117">
        <f>СрСХМиО14!Z39+СрА15!Z38</f>
        <v>4</v>
      </c>
      <c r="Y92" s="2117">
        <f>СрСХМиО14!AA39+СрА15!AA38</f>
        <v>6</v>
      </c>
      <c r="Z92" s="2117">
        <f>СрСХМиО14!AB39+СрА15!AB38</f>
        <v>4</v>
      </c>
      <c r="AA92" s="2117">
        <f>СрСХМиО14!AC39+СрА15!AC38</f>
        <v>4</v>
      </c>
      <c r="AB92" s="2117">
        <f>СрСХМиО14!AD39+СрА15!AD38</f>
        <v>8</v>
      </c>
      <c r="AC92" s="2117">
        <f>СрСХМиО14!AE39+СрА15!AE38</f>
        <v>4</v>
      </c>
      <c r="AD92" s="2117">
        <f>СрСХМиО14!AF39+СрА15!AF38</f>
        <v>6</v>
      </c>
      <c r="AE92" s="2117">
        <f>СрСХМиО14!AG39+СрА15!AG38</f>
        <v>4</v>
      </c>
      <c r="AF92" s="2117">
        <f>СрСХМиО14!AH39+СрА15!AH38</f>
        <v>8</v>
      </c>
      <c r="AG92" s="2117">
        <f>СрСХМиО14!AI39+СрА15!AI38</f>
        <v>0</v>
      </c>
      <c r="AH92" s="2117">
        <f>СрСХМиО14!AJ39+СрА15!AJ38</f>
        <v>0</v>
      </c>
      <c r="AI92" s="2117">
        <f>СрСХМиО14!AK39+СрА15!AK38</f>
        <v>0</v>
      </c>
      <c r="AJ92" s="2117">
        <f>СрСХМиО14!AL39+СрА15!AL38</f>
        <v>0</v>
      </c>
      <c r="AK92" s="2117">
        <f>СрСХМиО14!AM39+СрА15!AM38</f>
        <v>0</v>
      </c>
      <c r="AL92" s="2117">
        <f>СрСХМиО14!AN39+СрА15!AN38</f>
        <v>0</v>
      </c>
      <c r="AM92" s="2117">
        <f>СрСХМиО14!AO39+СрА15!AO38</f>
        <v>0</v>
      </c>
      <c r="AN92" s="2117">
        <f>СрСХМиО14!AP39+СрА15!AP38</f>
        <v>0</v>
      </c>
      <c r="AO92" s="2117">
        <f>СрСХМиО14!AQ39+СрА15!AQ38</f>
        <v>0</v>
      </c>
      <c r="AP92" s="2117">
        <f>СрСХМиО14!AR39+СрА15!AR38</f>
        <v>0</v>
      </c>
      <c r="AQ92" s="2117">
        <f>СрСХМиО14!AS39+СрА15!AS38</f>
        <v>0</v>
      </c>
      <c r="AR92" s="2117">
        <f>СрСХМиО14!AT39+СрА15!AT38</f>
        <v>0</v>
      </c>
      <c r="AS92" s="2117">
        <f>СрСХМиО14!AU39+СрА15!AU38</f>
        <v>0</v>
      </c>
      <c r="AT92" s="2117">
        <f>СрСХМиО14!AV39+СрА15!AV38</f>
        <v>0</v>
      </c>
      <c r="AU92" s="227">
        <f>SUM(C92:T92)</f>
        <v>52</v>
      </c>
      <c r="AV92" s="227">
        <f>SUM(U92:AT92)</f>
        <v>52</v>
      </c>
      <c r="AW92" s="227">
        <f>AU92+AV92</f>
        <v>104</v>
      </c>
      <c r="AX92" s="160" t="str">
        <f>IF(AW92=104, "+", "-")</f>
        <v>+</v>
      </c>
    </row>
    <row r="93" spans="1:50" ht="30" x14ac:dyDescent="0.25">
      <c r="A93" s="2060" t="s">
        <v>424</v>
      </c>
      <c r="B93" s="2064" t="s">
        <v>110</v>
      </c>
      <c r="C93" s="2092">
        <f>'М11-21-31'!E39+'М11-21-31'!E94</f>
        <v>4</v>
      </c>
      <c r="D93" s="2117">
        <f>'М11-21-31'!F39+'М11-21-31'!F94</f>
        <v>6</v>
      </c>
      <c r="E93" s="2117">
        <f>'М11-21-31'!G39+'М11-21-31'!G94</f>
        <v>4</v>
      </c>
      <c r="F93" s="2117">
        <f>'М11-21-31'!H39+'М11-21-31'!H94</f>
        <v>4</v>
      </c>
      <c r="G93" s="2117">
        <f>'М11-21-31'!I39+'М11-21-31'!I94</f>
        <v>4</v>
      </c>
      <c r="H93" s="2117">
        <f>'М11-21-31'!J39+'М11-21-31'!J94</f>
        <v>4</v>
      </c>
      <c r="I93" s="2117">
        <f>'М11-21-31'!K39+'М11-21-31'!K94</f>
        <v>4</v>
      </c>
      <c r="J93" s="2117">
        <f>'М11-21-31'!L39+'М11-21-31'!L94</f>
        <v>4</v>
      </c>
      <c r="K93" s="2117">
        <f>'М11-21-31'!M39+'М11-21-31'!M94</f>
        <v>4</v>
      </c>
      <c r="L93" s="2117">
        <f>'М11-21-31'!N39+'М11-21-31'!N94</f>
        <v>4</v>
      </c>
      <c r="M93" s="2117">
        <f>'М11-21-31'!O39+'М11-21-31'!O94</f>
        <v>4</v>
      </c>
      <c r="N93" s="2117">
        <f>'М11-21-31'!P39+'М11-21-31'!P94</f>
        <v>4</v>
      </c>
      <c r="O93" s="2117">
        <f>'М11-21-31'!Q39+'М11-21-31'!Q94</f>
        <v>4</v>
      </c>
      <c r="P93" s="2117">
        <f>'М11-21-31'!R39+'М11-21-31'!R94</f>
        <v>4</v>
      </c>
      <c r="Q93" s="2117">
        <f>'М11-21-31'!S39+'М11-21-31'!S94</f>
        <v>4</v>
      </c>
      <c r="R93" s="2117">
        <f>'М11-21-31'!T39+'М11-21-31'!T94</f>
        <v>2</v>
      </c>
      <c r="S93" s="2117">
        <f>'М11-21-31'!U39+'М11-21-31'!U94</f>
        <v>0</v>
      </c>
      <c r="T93" s="2118">
        <f>'М11-21-31'!V39+'М11-21-31'!V94</f>
        <v>0</v>
      </c>
      <c r="U93" s="2118">
        <f>'М11-21-31'!W39+'М11-21-31'!W94</f>
        <v>0</v>
      </c>
      <c r="V93" s="2119">
        <f>'М11-21-31'!X39+'М11-21-31'!X94</f>
        <v>4</v>
      </c>
      <c r="W93" s="2117">
        <f>'М11-21-31'!Y39+'М11-21-31'!Y94</f>
        <v>8</v>
      </c>
      <c r="X93" s="2117">
        <f>'М11-21-31'!Z39+'М11-21-31'!Z94</f>
        <v>6</v>
      </c>
      <c r="Y93" s="2117">
        <f>'М11-21-31'!AA39+'М11-21-31'!AA94</f>
        <v>2</v>
      </c>
      <c r="Z93" s="2117">
        <f>'М11-21-31'!AB39+'М11-21-31'!AB94</f>
        <v>0</v>
      </c>
      <c r="AA93" s="2117">
        <f>'М11-21-31'!AC39+'М11-21-31'!AC94</f>
        <v>2</v>
      </c>
      <c r="AB93" s="2117">
        <f>'М11-21-31'!AD39+'М11-21-31'!AD94</f>
        <v>0</v>
      </c>
      <c r="AC93" s="2117">
        <f>'М11-21-31'!AE39+'М11-21-31'!AE94</f>
        <v>6</v>
      </c>
      <c r="AD93" s="2117">
        <f>'М11-21-31'!AF39+'М11-21-31'!AF94</f>
        <v>4</v>
      </c>
      <c r="AE93" s="2117">
        <f>'М11-21-31'!AG39+'М11-21-31'!AG94</f>
        <v>6</v>
      </c>
      <c r="AF93" s="2117">
        <f>'М11-21-31'!AH39+'М11-21-31'!AH94</f>
        <v>2</v>
      </c>
      <c r="AG93" s="2117">
        <f>'М11-21-31'!AI39+'М11-21-31'!AI94</f>
        <v>6</v>
      </c>
      <c r="AH93" s="2117">
        <f>'М11-21-31'!AJ39+'М11-21-31'!AJ94</f>
        <v>4</v>
      </c>
      <c r="AI93" s="2117">
        <f>'М11-21-31'!AK39+'М11-21-31'!AK94</f>
        <v>4</v>
      </c>
      <c r="AJ93" s="2117">
        <f>'М11-21-31'!AL39+'М11-21-31'!AL94</f>
        <v>4</v>
      </c>
      <c r="AK93" s="2117">
        <f>'М11-21-31'!AM39+'М11-21-31'!AM94</f>
        <v>4</v>
      </c>
      <c r="AL93" s="2117">
        <f>'М11-21-31'!AN39+'М11-21-31'!AN94</f>
        <v>4</v>
      </c>
      <c r="AM93" s="2117">
        <f>'М11-21-31'!AO39+'М11-21-31'!AO94</f>
        <v>4</v>
      </c>
      <c r="AN93" s="2117">
        <f>'М11-21-31'!AP39+'М11-21-31'!AP94</f>
        <v>6</v>
      </c>
      <c r="AO93" s="2117">
        <f>'М11-21-31'!AQ39+'М11-21-31'!AQ94</f>
        <v>2</v>
      </c>
      <c r="AP93" s="2117">
        <f>'М11-21-31'!AR39+'М11-21-31'!AR94</f>
        <v>0</v>
      </c>
      <c r="AQ93" s="2117">
        <f>'М11-21-31'!AS39+'М11-21-31'!AS94</f>
        <v>2</v>
      </c>
      <c r="AR93" s="2117">
        <f>'М11-21-31'!AT39+'М11-21-31'!AT94</f>
        <v>0</v>
      </c>
      <c r="AS93" s="2117">
        <f>'М11-21-31'!AU39+'М11-21-31'!AU94</f>
        <v>0</v>
      </c>
      <c r="AT93" s="2117">
        <f>'М11-21-31'!AV39+'М11-21-31'!AV94</f>
        <v>0</v>
      </c>
      <c r="AU93" s="227">
        <f>SUM(C93:T93)</f>
        <v>64</v>
      </c>
      <c r="AV93" s="227">
        <f>SUM(U93:AT93)</f>
        <v>80</v>
      </c>
      <c r="AW93" s="227">
        <f>AU93+AV93</f>
        <v>144</v>
      </c>
      <c r="AX93" s="160" t="str">
        <f>IF(AW93=144, "+", "-")</f>
        <v>+</v>
      </c>
    </row>
    <row r="94" spans="1:50" ht="45" x14ac:dyDescent="0.25">
      <c r="A94" s="2060" t="s">
        <v>424</v>
      </c>
      <c r="B94" s="2064" t="s">
        <v>210</v>
      </c>
      <c r="C94" s="2092">
        <f>СрСХМиО14!E42+СрА15!E41</f>
        <v>2</v>
      </c>
      <c r="D94" s="2117">
        <f>СрСХМиО14!F42+СрА15!F41</f>
        <v>4</v>
      </c>
      <c r="E94" s="2117">
        <f>СрСХМиО14!G42+СрА15!G41</f>
        <v>4</v>
      </c>
      <c r="F94" s="2117">
        <f>СрСХМиО14!H42+СрА15!H41</f>
        <v>4</v>
      </c>
      <c r="G94" s="2117">
        <f>СрСХМиО14!I42+СрА15!I41</f>
        <v>4</v>
      </c>
      <c r="H94" s="2117">
        <f>СрСХМиО14!J42+СрА15!J41</f>
        <v>6</v>
      </c>
      <c r="I94" s="2117">
        <f>СрСХМиО14!K42+СрА15!K41</f>
        <v>6</v>
      </c>
      <c r="J94" s="2117">
        <f>СрСХМиО14!L42+СрА15!L41</f>
        <v>4</v>
      </c>
      <c r="K94" s="2117">
        <f>СрСХМиО14!M42+СрА15!M41</f>
        <v>6</v>
      </c>
      <c r="L94" s="2117">
        <f>СрСХМиО14!N42+СрА15!N41</f>
        <v>6</v>
      </c>
      <c r="M94" s="2117">
        <f>СрСХМиО14!O42+СрА15!O41</f>
        <v>4</v>
      </c>
      <c r="N94" s="2117">
        <f>СрСХМиО14!P42+СрА15!P41</f>
        <v>4</v>
      </c>
      <c r="O94" s="2117">
        <f>СрСХМиО14!Q42+СрА15!Q41</f>
        <v>4</v>
      </c>
      <c r="P94" s="2117">
        <f>СрСХМиО14!R42+СрА15!R41</f>
        <v>4</v>
      </c>
      <c r="Q94" s="2117">
        <f>СрСХМиО14!S42+СрА15!S41</f>
        <v>4</v>
      </c>
      <c r="R94" s="2117">
        <f>СрСХМиО14!T42+СрА15!T41</f>
        <v>4</v>
      </c>
      <c r="S94" s="2117">
        <f>СрСХМиО14!U42+СрА15!U41</f>
        <v>4</v>
      </c>
      <c r="T94" s="2118">
        <f>СрСХМиО14!V42+СрА15!V41</f>
        <v>0</v>
      </c>
      <c r="U94" s="2118">
        <f>СрСХМиО14!W42+СрА15!W41</f>
        <v>0</v>
      </c>
      <c r="V94" s="2119">
        <f>СрСХМиО14!X42+СрА15!X41</f>
        <v>0</v>
      </c>
      <c r="W94" s="2117">
        <f>СрСХМиО14!Y42+СрА15!Y41</f>
        <v>8</v>
      </c>
      <c r="X94" s="2117">
        <f>СрСХМиО14!Z42+СрА15!Z41</f>
        <v>8</v>
      </c>
      <c r="Y94" s="2117">
        <f>СрСХМиО14!AA42+СрА15!AA41</f>
        <v>10</v>
      </c>
      <c r="Z94" s="2117">
        <f>СрСХМиО14!AB42+СрА15!AB41</f>
        <v>8</v>
      </c>
      <c r="AA94" s="2117">
        <f>СрСХМиО14!AC42+СрА15!AC41</f>
        <v>8</v>
      </c>
      <c r="AB94" s="2117">
        <f>СрСХМиО14!AD42+СрА15!AD41</f>
        <v>8</v>
      </c>
      <c r="AC94" s="2117">
        <f>СрСХМиО14!AE42+СрА15!AE41</f>
        <v>10</v>
      </c>
      <c r="AD94" s="2117">
        <f>СрСХМиО14!AF42+СрА15!AF41</f>
        <v>10</v>
      </c>
      <c r="AE94" s="2117">
        <f>СрСХМиО14!AG42+СрА15!AG41</f>
        <v>8</v>
      </c>
      <c r="AF94" s="2117">
        <f>СрСХМиО14!AH42+СрА15!AH41</f>
        <v>10</v>
      </c>
      <c r="AG94" s="2117">
        <f>СрСХМиО14!AI42+СрА15!AI41</f>
        <v>0</v>
      </c>
      <c r="AH94" s="2117">
        <f>СрСХМиО14!AJ42+СрА15!AJ41</f>
        <v>0</v>
      </c>
      <c r="AI94" s="2117">
        <f>СрСХМиО14!AK42+СрА15!AK41</f>
        <v>0</v>
      </c>
      <c r="AJ94" s="2117">
        <f>СрСХМиО14!AL42+СрА15!AL41</f>
        <v>0</v>
      </c>
      <c r="AK94" s="2117">
        <f>СрСХМиО14!AM42+СрА15!AM41</f>
        <v>0</v>
      </c>
      <c r="AL94" s="2117">
        <f>СрСХМиО14!AN42+СрА15!AN41</f>
        <v>0</v>
      </c>
      <c r="AM94" s="2117">
        <f>СрСХМиО14!AO42+СрА15!AO41</f>
        <v>0</v>
      </c>
      <c r="AN94" s="2117">
        <f>СрСХМиО14!AP42+СрА15!AP41</f>
        <v>0</v>
      </c>
      <c r="AO94" s="2117">
        <f>СрСХМиО14!AQ42+СрА15!AQ41</f>
        <v>0</v>
      </c>
      <c r="AP94" s="2117">
        <f>СрСХМиО14!AR42+СрА15!AR41</f>
        <v>0</v>
      </c>
      <c r="AQ94" s="2117">
        <f>СрСХМиО14!AS42+СрА15!AS41</f>
        <v>0</v>
      </c>
      <c r="AR94" s="2117">
        <f>СрСХМиО14!AT42+СрА15!AT41</f>
        <v>0</v>
      </c>
      <c r="AS94" s="2117">
        <f>СрСХМиО14!AU42+СрА15!AU41</f>
        <v>0</v>
      </c>
      <c r="AT94" s="2117">
        <f>СрСХМиО14!AV42+СрА15!AV41</f>
        <v>0</v>
      </c>
      <c r="AU94" s="227">
        <f>SUM(C94:T94)</f>
        <v>74</v>
      </c>
      <c r="AV94" s="227">
        <f>SUM(U94:AT94)</f>
        <v>88</v>
      </c>
      <c r="AW94" s="227">
        <f>AU94+AV94</f>
        <v>162</v>
      </c>
      <c r="AX94" s="160" t="str">
        <f>IF(AW94=160, "+", "-")</f>
        <v>-</v>
      </c>
    </row>
    <row r="95" spans="1:50" ht="20.25" x14ac:dyDescent="0.25">
      <c r="A95" s="2066"/>
      <c r="B95" s="2066"/>
      <c r="C95" s="2096">
        <f t="shared" ref="C95:AW95" si="30">SUM(C92:C94)</f>
        <v>6</v>
      </c>
      <c r="D95" s="2067">
        <f t="shared" si="30"/>
        <v>10</v>
      </c>
      <c r="E95" s="2067">
        <f t="shared" si="30"/>
        <v>12</v>
      </c>
      <c r="F95" s="2120">
        <f t="shared" si="30"/>
        <v>12</v>
      </c>
      <c r="G95" s="2121">
        <f t="shared" si="30"/>
        <v>12</v>
      </c>
      <c r="H95" s="2096">
        <f t="shared" si="30"/>
        <v>14</v>
      </c>
      <c r="I95" s="2067">
        <f t="shared" si="30"/>
        <v>14</v>
      </c>
      <c r="J95" s="2067">
        <f t="shared" si="30"/>
        <v>10</v>
      </c>
      <c r="K95" s="2122">
        <f t="shared" si="30"/>
        <v>14</v>
      </c>
      <c r="L95" s="2123">
        <f t="shared" si="30"/>
        <v>14</v>
      </c>
      <c r="M95" s="2068">
        <f t="shared" si="30"/>
        <v>12</v>
      </c>
      <c r="N95" s="2068">
        <f t="shared" si="30"/>
        <v>12</v>
      </c>
      <c r="O95" s="2122">
        <f t="shared" si="30"/>
        <v>10</v>
      </c>
      <c r="P95" s="2123">
        <f t="shared" si="30"/>
        <v>8</v>
      </c>
      <c r="Q95" s="2068">
        <f t="shared" si="30"/>
        <v>12</v>
      </c>
      <c r="R95" s="2068">
        <f t="shared" si="30"/>
        <v>6</v>
      </c>
      <c r="S95" s="2068">
        <f t="shared" si="30"/>
        <v>8</v>
      </c>
      <c r="T95" s="2124">
        <f t="shared" si="30"/>
        <v>4</v>
      </c>
      <c r="U95" s="210">
        <f t="shared" si="30"/>
        <v>0</v>
      </c>
      <c r="V95" s="974">
        <f t="shared" si="30"/>
        <v>4</v>
      </c>
      <c r="W95" s="2067">
        <f t="shared" si="30"/>
        <v>20</v>
      </c>
      <c r="X95" s="2121">
        <f t="shared" si="30"/>
        <v>18</v>
      </c>
      <c r="Y95" s="2096">
        <f t="shared" si="30"/>
        <v>18</v>
      </c>
      <c r="Z95" s="2067">
        <f t="shared" si="30"/>
        <v>12</v>
      </c>
      <c r="AA95" s="2067">
        <f t="shared" si="30"/>
        <v>14</v>
      </c>
      <c r="AB95" s="2121">
        <f t="shared" si="30"/>
        <v>16</v>
      </c>
      <c r="AC95" s="2096">
        <f t="shared" si="30"/>
        <v>20</v>
      </c>
      <c r="AD95" s="2067">
        <f t="shared" si="30"/>
        <v>20</v>
      </c>
      <c r="AE95" s="2067">
        <f t="shared" si="30"/>
        <v>18</v>
      </c>
      <c r="AF95" s="2067">
        <f t="shared" si="30"/>
        <v>20</v>
      </c>
      <c r="AG95" s="2121">
        <f t="shared" si="30"/>
        <v>6</v>
      </c>
      <c r="AH95" s="2123">
        <f t="shared" si="30"/>
        <v>4</v>
      </c>
      <c r="AI95" s="2068">
        <f t="shared" si="30"/>
        <v>4</v>
      </c>
      <c r="AJ95" s="2068">
        <f t="shared" si="30"/>
        <v>4</v>
      </c>
      <c r="AK95" s="2122">
        <f t="shared" si="30"/>
        <v>4</v>
      </c>
      <c r="AL95" s="2123">
        <f t="shared" si="30"/>
        <v>4</v>
      </c>
      <c r="AM95" s="2068">
        <f t="shared" si="30"/>
        <v>4</v>
      </c>
      <c r="AN95" s="2068">
        <f t="shared" si="30"/>
        <v>6</v>
      </c>
      <c r="AO95" s="2122">
        <f t="shared" si="30"/>
        <v>2</v>
      </c>
      <c r="AP95" s="2096">
        <f t="shared" si="30"/>
        <v>0</v>
      </c>
      <c r="AQ95" s="2067">
        <f t="shared" si="30"/>
        <v>2</v>
      </c>
      <c r="AR95" s="2067">
        <f t="shared" si="30"/>
        <v>0</v>
      </c>
      <c r="AS95" s="2067">
        <f t="shared" si="30"/>
        <v>0</v>
      </c>
      <c r="AT95" s="2125">
        <f t="shared" si="30"/>
        <v>0</v>
      </c>
      <c r="AU95" s="2071">
        <f t="shared" si="30"/>
        <v>190</v>
      </c>
      <c r="AV95" s="2071">
        <f t="shared" si="30"/>
        <v>220</v>
      </c>
      <c r="AW95" s="2071">
        <f t="shared" si="30"/>
        <v>410</v>
      </c>
      <c r="AX95" s="160"/>
    </row>
    <row r="96" spans="1:50" ht="31.5" x14ac:dyDescent="0.25">
      <c r="A96" s="2060" t="s">
        <v>425</v>
      </c>
      <c r="B96" s="2060" t="s">
        <v>336</v>
      </c>
      <c r="C96" s="2092">
        <f>СрСХМиО14!E46+СрА15!E45</f>
        <v>2</v>
      </c>
      <c r="D96" s="2117">
        <f>СрСХМиО14!F46+СрА15!F45</f>
        <v>2</v>
      </c>
      <c r="E96" s="2117">
        <f>СрСХМиО14!G46+СрА15!G45</f>
        <v>6</v>
      </c>
      <c r="F96" s="2117">
        <f>СрСХМиО14!H46+СрА15!H45</f>
        <v>4</v>
      </c>
      <c r="G96" s="2117">
        <f>СрСХМиО14!I46+СрА15!I45</f>
        <v>6</v>
      </c>
      <c r="H96" s="2117">
        <f>СрСХМиО14!J46+СрА15!J45</f>
        <v>6</v>
      </c>
      <c r="I96" s="2117">
        <f>СрСХМиО14!K46+СрА15!K45</f>
        <v>6</v>
      </c>
      <c r="J96" s="2117">
        <f>СрСХМиО14!L46+СрА15!L45</f>
        <v>4</v>
      </c>
      <c r="K96" s="2117">
        <f>СрСХМиО14!M46+СрА15!M45</f>
        <v>6</v>
      </c>
      <c r="L96" s="2117">
        <f>СрСХМиО14!N46+СрА15!N45</f>
        <v>6</v>
      </c>
      <c r="M96" s="2117">
        <f>СрСХМиО14!O46+СрА15!O45</f>
        <v>6</v>
      </c>
      <c r="N96" s="2117">
        <f>СрСХМиО14!P46+СрА15!P45</f>
        <v>6</v>
      </c>
      <c r="O96" s="2117">
        <f>СрСХМиО14!Q46+СрА15!Q45</f>
        <v>4</v>
      </c>
      <c r="P96" s="2117">
        <f>СрСХМиО14!R46+СрА15!R45</f>
        <v>6</v>
      </c>
      <c r="Q96" s="2117">
        <f>СрСХМиО14!S46+СрА15!S45</f>
        <v>6</v>
      </c>
      <c r="R96" s="2117">
        <f>СрСХМиО14!T46+СрА15!T45</f>
        <v>4</v>
      </c>
      <c r="S96" s="2117">
        <f>СрСХМиО14!U46+СрА15!U45</f>
        <v>6</v>
      </c>
      <c r="T96" s="2118">
        <f>СрСХМиО14!V46+СрА15!V45</f>
        <v>4</v>
      </c>
      <c r="U96" s="2118">
        <f>СрСХМиО14!W46+СрА15!W45</f>
        <v>0</v>
      </c>
      <c r="V96" s="2119">
        <f>СрСХМиО14!X46+СрА15!X45</f>
        <v>0</v>
      </c>
      <c r="W96" s="2117">
        <f>СрСХМиО14!Y46+СрА15!Y45</f>
        <v>2</v>
      </c>
      <c r="X96" s="2117">
        <f>СрСХМиО14!Z46+СрА15!Z45</f>
        <v>4</v>
      </c>
      <c r="Y96" s="2117">
        <f>СрСХМиО14!AA46+СрА15!AA45</f>
        <v>2</v>
      </c>
      <c r="Z96" s="2117">
        <f>СрСХМиО14!AB46+СрА15!AB45</f>
        <v>4</v>
      </c>
      <c r="AA96" s="2117">
        <f>СрСХМиО14!AC46+СрА15!AC45</f>
        <v>4</v>
      </c>
      <c r="AB96" s="2117">
        <f>СрСХМиО14!AD46+СрА15!AD45</f>
        <v>2</v>
      </c>
      <c r="AC96" s="2117">
        <f>СрСХМиО14!AE46+СрА15!AE45</f>
        <v>4</v>
      </c>
      <c r="AD96" s="2117">
        <f>СрСХМиО14!AF46+СрА15!AF45</f>
        <v>2</v>
      </c>
      <c r="AE96" s="2117">
        <f>СрСХМиО14!AG46+СрА15!AG45</f>
        <v>2</v>
      </c>
      <c r="AF96" s="2117">
        <f>СрСХМиО14!AH46+СрА15!AH45</f>
        <v>4</v>
      </c>
      <c r="AG96" s="2117">
        <f>СрСХМиО14!AI46+СрА15!AI45</f>
        <v>0</v>
      </c>
      <c r="AH96" s="2117">
        <f>СрСХМиО14!AJ46+СрА15!AJ45</f>
        <v>0</v>
      </c>
      <c r="AI96" s="2117">
        <f>СрСХМиО14!AK46+СрА15!AK45</f>
        <v>0</v>
      </c>
      <c r="AJ96" s="2117">
        <f>СрСХМиО14!AL46+СрА15!AL45</f>
        <v>0</v>
      </c>
      <c r="AK96" s="2117">
        <f>СрСХМиО14!AM46+СрА15!AM45</f>
        <v>0</v>
      </c>
      <c r="AL96" s="2117">
        <f>СрСХМиО14!AN46+СрА15!AN45</f>
        <v>0</v>
      </c>
      <c r="AM96" s="2117">
        <f>СрСХМиО14!AO46+СрА15!AO45</f>
        <v>0</v>
      </c>
      <c r="AN96" s="2117">
        <f>СрСХМиО14!AP46+СрА15!AP45</f>
        <v>0</v>
      </c>
      <c r="AO96" s="2117">
        <f>СрСХМиО14!AQ46+СрА15!AQ45</f>
        <v>0</v>
      </c>
      <c r="AP96" s="2117">
        <f>СрСХМиО14!AR46+СрА15!AR45</f>
        <v>0</v>
      </c>
      <c r="AQ96" s="2117">
        <f>СрСХМиО14!AS46+СрА15!AS45</f>
        <v>0</v>
      </c>
      <c r="AR96" s="2117">
        <f>СрСХМиО14!AT46+СрА15!AT45</f>
        <v>0</v>
      </c>
      <c r="AS96" s="2117">
        <f>СрСХМиО14!AU46+СрА15!AU45</f>
        <v>0</v>
      </c>
      <c r="AT96" s="2117">
        <f>СрСХМиО14!AV46+СрА15!AV45</f>
        <v>0</v>
      </c>
      <c r="AU96" s="227">
        <f>SUM(C96:T96)</f>
        <v>90</v>
      </c>
      <c r="AV96" s="227">
        <f>SUM(U96:AT96)</f>
        <v>30</v>
      </c>
      <c r="AW96" s="227">
        <f>AU96+AV96</f>
        <v>120</v>
      </c>
      <c r="AX96" s="160" t="str">
        <f>IF(AW96=120, "+", "-")</f>
        <v>+</v>
      </c>
    </row>
    <row r="97" spans="1:50" ht="31.5" x14ac:dyDescent="0.25">
      <c r="A97" s="2060" t="s">
        <v>425</v>
      </c>
      <c r="B97" s="2060" t="s">
        <v>339</v>
      </c>
      <c r="C97" s="2092">
        <f>СрСХМиО14!E19+СрСХМиО14!E47+СрА15!E19+СрА15!E46</f>
        <v>4</v>
      </c>
      <c r="D97" s="2117">
        <f>СрСХМиО14!F19+СрСХМиО14!F47+СрА15!F19+СрА15!F46</f>
        <v>10</v>
      </c>
      <c r="E97" s="2117">
        <f>СрСХМиО14!G19+СрСХМиО14!G47+СрА15!G19+СрА15!G46</f>
        <v>0</v>
      </c>
      <c r="F97" s="2117">
        <f>СрСХМиО14!H19+СрСХМиО14!H47+СрА15!H19+СрА15!H46</f>
        <v>6</v>
      </c>
      <c r="G97" s="2117">
        <f>СрСХМиО14!I19+СрСХМиО14!I47+СрА15!I19+СрА15!I46</f>
        <v>0</v>
      </c>
      <c r="H97" s="2117">
        <f>СрСХМиО14!J19+СрСХМиО14!J47+СрА15!J19+СрА15!J46</f>
        <v>8</v>
      </c>
      <c r="I97" s="2117">
        <f>СрСХМиО14!K19+СрСХМиО14!K47+СрА15!K19+СрА15!K46</f>
        <v>0</v>
      </c>
      <c r="J97" s="2117">
        <f>СрСХМиО14!L19+СрСХМиО14!L47+СрА15!L19+СрА15!L46</f>
        <v>8</v>
      </c>
      <c r="K97" s="2117">
        <f>СрСХМиО14!M19+СрСХМиО14!M47+СрА15!M19+СрА15!M46</f>
        <v>0</v>
      </c>
      <c r="L97" s="2117">
        <f>СрСХМиО14!N19+СрСХМиО14!N47+СрА15!N19+СрА15!N46</f>
        <v>0</v>
      </c>
      <c r="M97" s="2117">
        <f>СрСХМиО14!O19+СрСХМиО14!O47+СрА15!O19+СрА15!O46</f>
        <v>4</v>
      </c>
      <c r="N97" s="2117">
        <f>СрСХМиО14!P19+СрСХМиО14!P47+СрА15!P19+СрА15!P46</f>
        <v>4</v>
      </c>
      <c r="O97" s="2117">
        <f>СрСХМиО14!Q19+СрСХМиО14!Q47+СрА15!Q19+СрА15!Q46</f>
        <v>4</v>
      </c>
      <c r="P97" s="2117">
        <f>СрСХМиО14!R19+СрСХМиО14!R47+СрА15!R19+СрА15!R46</f>
        <v>8</v>
      </c>
      <c r="Q97" s="2117">
        <f>СрСХМиО14!S19+СрСХМиО14!S47+СрА15!S19+СрА15!S46</f>
        <v>0</v>
      </c>
      <c r="R97" s="2117">
        <f>СрСХМиО14!T19+СрСХМиО14!T47+СрА15!T19+СрА15!T46</f>
        <v>8</v>
      </c>
      <c r="S97" s="2117">
        <f>СрСХМиО14!U19+СрСХМиО14!U47+СрА15!U19+СрА15!U46</f>
        <v>0</v>
      </c>
      <c r="T97" s="2118">
        <f>СрСХМиО14!V19+СрСХМиО14!V47+СрА15!V19+СрА15!V46</f>
        <v>4</v>
      </c>
      <c r="U97" s="2118">
        <f>СрСХМиО14!W19+СрСХМиО14!W47+СрА15!W19+СрА15!W46</f>
        <v>0</v>
      </c>
      <c r="V97" s="2119">
        <f>СрСХМиО14!X19+СрСХМиО14!X47+СрА15!X19+СрА15!X46</f>
        <v>0</v>
      </c>
      <c r="W97" s="2117">
        <f>СрСХМиО14!Y19+СрСХМиО14!Y47+СрА15!Y19+СрА15!Y46</f>
        <v>4</v>
      </c>
      <c r="X97" s="2117">
        <f>СрСХМиО14!Z19+СрСХМиО14!Z47+СрА15!Z19+СрА15!Z46</f>
        <v>8</v>
      </c>
      <c r="Y97" s="2117">
        <f>СрСХМиО14!AA19+СрСХМиО14!AA47+СрА15!AA19+СрА15!AA46</f>
        <v>4</v>
      </c>
      <c r="Z97" s="2117">
        <f>СрСХМиО14!AB19+СрСХМиО14!AB47+СрА15!AB19+СрА15!AB46</f>
        <v>4</v>
      </c>
      <c r="AA97" s="2117">
        <f>СрСХМиО14!AC19+СрСХМиО14!AC47+СрА15!AC19+СрА15!AC46</f>
        <v>8</v>
      </c>
      <c r="AB97" s="2117">
        <f>СрСХМиО14!AD19+СрСХМиО14!AD47+СрА15!AD19+СрА15!AD46</f>
        <v>4</v>
      </c>
      <c r="AC97" s="2117">
        <f>СрСХМиО14!AE19+СрСХМиО14!AE47+СрА15!AE19+СрА15!AE46</f>
        <v>6</v>
      </c>
      <c r="AD97" s="2117">
        <f>СрСХМиО14!AF19+СрСХМиО14!AF47+СрА15!AF19+СрА15!AF46</f>
        <v>8</v>
      </c>
      <c r="AE97" s="2117">
        <f>СрСХМиО14!AG19+СрСХМиО14!AG47+СрА15!AG19+СрА15!AG46</f>
        <v>6</v>
      </c>
      <c r="AF97" s="2117">
        <f>СрСХМиО14!AH19+СрСХМиО14!AH47+СрА15!AH19+СрА15!AH46</f>
        <v>0</v>
      </c>
      <c r="AG97" s="2117">
        <f>СрСХМиО14!AI19+СрСХМиО14!AI47+СрА15!AI19+СрА15!AI46</f>
        <v>4</v>
      </c>
      <c r="AH97" s="2117">
        <f>СрСХМиО14!AJ19+СрСХМиО14!AJ47+СрА15!AJ19+СрА15!AJ46</f>
        <v>0</v>
      </c>
      <c r="AI97" s="2117">
        <f>СрСХМиО14!AK19+СрСХМиО14!AK47+СрА15!AK19+СрА15!AK46</f>
        <v>0</v>
      </c>
      <c r="AJ97" s="2117">
        <f>СрСХМиО14!AL19+СрСХМиО14!AL47+СрА15!AL19+СрА15!AL46</f>
        <v>4</v>
      </c>
      <c r="AK97" s="2117">
        <f>СрСХМиО14!AM19+СрСХМиО14!AM47+СрА15!AM19+СрА15!AM46</f>
        <v>0</v>
      </c>
      <c r="AL97" s="2117">
        <f>СрСХМиО14!AN19+СрСХМиО14!AN47+СрА15!AN19+СрА15!AN46</f>
        <v>0</v>
      </c>
      <c r="AM97" s="2117">
        <f>СрСХМиО14!AO19+СрСХМиО14!AO47+СрА15!AO19+СрА15!AO46</f>
        <v>4</v>
      </c>
      <c r="AN97" s="2117">
        <f>СрСХМиО14!AP19+СрСХМиО14!AP47+СрА15!AP19+СрА15!AP46</f>
        <v>4</v>
      </c>
      <c r="AO97" s="2117">
        <f>СрСХМиО14!AQ19+СрСХМиО14!AQ47+СрА15!AQ19+СрА15!AQ46</f>
        <v>0</v>
      </c>
      <c r="AP97" s="2117">
        <f>СрСХМиО14!AR19+СрСХМиО14!AR47+СрА15!AR19+СрА15!AR46</f>
        <v>4</v>
      </c>
      <c r="AQ97" s="2117">
        <f>СрСХМиО14!AS19+СрСХМиО14!AS47+СрА15!AS19+СрА15!AS46</f>
        <v>4</v>
      </c>
      <c r="AR97" s="2117">
        <f>СрСХМиО14!AT19+СрСХМиО14!AT47+СрА15!AT19+СрА15!AT46</f>
        <v>2</v>
      </c>
      <c r="AS97" s="2117">
        <f>СрСХМиО14!AU19+СрСХМиО14!AU47+СрА15!AU19+СрА15!AU46</f>
        <v>2</v>
      </c>
      <c r="AT97" s="2117">
        <f>СрСХМиО14!AV19+СрСХМиО14!AV47+СрА15!AV19+СрА15!AV46</f>
        <v>0</v>
      </c>
      <c r="AU97" s="227">
        <f>SUM(C97:T97)</f>
        <v>68</v>
      </c>
      <c r="AV97" s="227">
        <f>SUM(U97:AT97)</f>
        <v>80</v>
      </c>
      <c r="AW97" s="227">
        <f>AU97+AV97</f>
        <v>148</v>
      </c>
      <c r="AX97" s="160" t="str">
        <f>IF(AW97=144, "+", "-")</f>
        <v>-</v>
      </c>
    </row>
    <row r="98" spans="1:50" ht="20.25" x14ac:dyDescent="0.25">
      <c r="A98" s="2066"/>
      <c r="B98" s="2066"/>
      <c r="C98" s="2096">
        <f t="shared" ref="C98:AW98" si="31">SUM(C96:C97)</f>
        <v>6</v>
      </c>
      <c r="D98" s="2067">
        <f t="shared" si="31"/>
        <v>12</v>
      </c>
      <c r="E98" s="2067">
        <f t="shared" si="31"/>
        <v>6</v>
      </c>
      <c r="F98" s="2120">
        <f t="shared" si="31"/>
        <v>10</v>
      </c>
      <c r="G98" s="2121">
        <f t="shared" si="31"/>
        <v>6</v>
      </c>
      <c r="H98" s="2096">
        <f t="shared" si="31"/>
        <v>14</v>
      </c>
      <c r="I98" s="2067">
        <f t="shared" si="31"/>
        <v>6</v>
      </c>
      <c r="J98" s="2067">
        <f t="shared" si="31"/>
        <v>12</v>
      </c>
      <c r="K98" s="2122">
        <f t="shared" si="31"/>
        <v>6</v>
      </c>
      <c r="L98" s="2123">
        <f t="shared" si="31"/>
        <v>6</v>
      </c>
      <c r="M98" s="2068">
        <f t="shared" si="31"/>
        <v>10</v>
      </c>
      <c r="N98" s="2068">
        <f t="shared" si="31"/>
        <v>10</v>
      </c>
      <c r="O98" s="2122">
        <f t="shared" si="31"/>
        <v>8</v>
      </c>
      <c r="P98" s="2123">
        <f t="shared" si="31"/>
        <v>14</v>
      </c>
      <c r="Q98" s="2068">
        <f t="shared" si="31"/>
        <v>6</v>
      </c>
      <c r="R98" s="2068">
        <f t="shared" si="31"/>
        <v>12</v>
      </c>
      <c r="S98" s="2068">
        <f t="shared" si="31"/>
        <v>6</v>
      </c>
      <c r="T98" s="2124">
        <f t="shared" si="31"/>
        <v>8</v>
      </c>
      <c r="U98" s="210">
        <f t="shared" si="31"/>
        <v>0</v>
      </c>
      <c r="V98" s="974">
        <f t="shared" si="31"/>
        <v>0</v>
      </c>
      <c r="W98" s="2067">
        <f t="shared" si="31"/>
        <v>6</v>
      </c>
      <c r="X98" s="2121">
        <f t="shared" si="31"/>
        <v>12</v>
      </c>
      <c r="Y98" s="2096">
        <f t="shared" si="31"/>
        <v>6</v>
      </c>
      <c r="Z98" s="2067">
        <f t="shared" si="31"/>
        <v>8</v>
      </c>
      <c r="AA98" s="2067">
        <f t="shared" si="31"/>
        <v>12</v>
      </c>
      <c r="AB98" s="2121">
        <f t="shared" si="31"/>
        <v>6</v>
      </c>
      <c r="AC98" s="2096">
        <f t="shared" si="31"/>
        <v>10</v>
      </c>
      <c r="AD98" s="2067">
        <f t="shared" si="31"/>
        <v>10</v>
      </c>
      <c r="AE98" s="2067">
        <f t="shared" si="31"/>
        <v>8</v>
      </c>
      <c r="AF98" s="2067">
        <f t="shared" si="31"/>
        <v>4</v>
      </c>
      <c r="AG98" s="2121">
        <f t="shared" si="31"/>
        <v>4</v>
      </c>
      <c r="AH98" s="2123">
        <f t="shared" si="31"/>
        <v>0</v>
      </c>
      <c r="AI98" s="2068">
        <f t="shared" si="31"/>
        <v>0</v>
      </c>
      <c r="AJ98" s="2068">
        <f t="shared" si="31"/>
        <v>4</v>
      </c>
      <c r="AK98" s="2122">
        <f t="shared" si="31"/>
        <v>0</v>
      </c>
      <c r="AL98" s="2123">
        <f t="shared" si="31"/>
        <v>0</v>
      </c>
      <c r="AM98" s="2068">
        <f t="shared" si="31"/>
        <v>4</v>
      </c>
      <c r="AN98" s="2068">
        <f t="shared" si="31"/>
        <v>4</v>
      </c>
      <c r="AO98" s="2122">
        <f t="shared" si="31"/>
        <v>0</v>
      </c>
      <c r="AP98" s="2096">
        <f t="shared" si="31"/>
        <v>4</v>
      </c>
      <c r="AQ98" s="2067">
        <f t="shared" si="31"/>
        <v>4</v>
      </c>
      <c r="AR98" s="2067">
        <f t="shared" si="31"/>
        <v>2</v>
      </c>
      <c r="AS98" s="2067">
        <f t="shared" si="31"/>
        <v>2</v>
      </c>
      <c r="AT98" s="2125">
        <f t="shared" si="31"/>
        <v>0</v>
      </c>
      <c r="AU98" s="2071">
        <f t="shared" si="31"/>
        <v>158</v>
      </c>
      <c r="AV98" s="2071">
        <f t="shared" si="31"/>
        <v>110</v>
      </c>
      <c r="AW98" s="2071">
        <f t="shared" si="31"/>
        <v>268</v>
      </c>
      <c r="AX98" s="160"/>
    </row>
    <row r="99" spans="1:50" ht="21" customHeight="1" x14ac:dyDescent="0.25">
      <c r="A99" s="2082" t="s">
        <v>426</v>
      </c>
      <c r="B99" s="2060" t="s">
        <v>50</v>
      </c>
      <c r="C99" s="2092" t="e">
        <f>'М11-21-31'!E13+'Т12-22-32'!E13+#REF!+'Э13-23-33'!E13</f>
        <v>#REF!</v>
      </c>
      <c r="D99" s="2117" t="e">
        <f>'М11-21-31'!F13+'Т12-22-32'!F13+#REF!+'Э13-23-33'!F13</f>
        <v>#REF!</v>
      </c>
      <c r="E99" s="2117" t="e">
        <f>'М11-21-31'!G13+'Т12-22-32'!G13+#REF!+'Э13-23-33'!G13</f>
        <v>#REF!</v>
      </c>
      <c r="F99" s="2117" t="e">
        <f>'М11-21-31'!H13+'Т12-22-32'!H13+#REF!+'Э13-23-33'!H13</f>
        <v>#REF!</v>
      </c>
      <c r="G99" s="2117" t="e">
        <f>'М11-21-31'!I13+'Т12-22-32'!I13+#REF!+'Э13-23-33'!I13</f>
        <v>#REF!</v>
      </c>
      <c r="H99" s="2117" t="e">
        <f>'М11-21-31'!J13+'Т12-22-32'!J13+#REF!+'Э13-23-33'!J13</f>
        <v>#REF!</v>
      </c>
      <c r="I99" s="2117" t="e">
        <f>'М11-21-31'!K13+'Т12-22-32'!K13+#REF!+'Э13-23-33'!K13</f>
        <v>#REF!</v>
      </c>
      <c r="J99" s="2117" t="e">
        <f>'М11-21-31'!L13+'Т12-22-32'!L13+#REF!+'Э13-23-33'!L13</f>
        <v>#REF!</v>
      </c>
      <c r="K99" s="2117" t="e">
        <f>'М11-21-31'!M13+'Т12-22-32'!M13+#REF!+'Э13-23-33'!M13</f>
        <v>#REF!</v>
      </c>
      <c r="L99" s="2117" t="e">
        <f>'М11-21-31'!N13+'Т12-22-32'!N13+#REF!+'Э13-23-33'!N13</f>
        <v>#REF!</v>
      </c>
      <c r="M99" s="2117" t="e">
        <f>'М11-21-31'!O13+'Т12-22-32'!O13+#REF!+'Э13-23-33'!O13</f>
        <v>#REF!</v>
      </c>
      <c r="N99" s="2117" t="e">
        <f>'М11-21-31'!P13+'Т12-22-32'!P13+#REF!+'Э13-23-33'!P13</f>
        <v>#REF!</v>
      </c>
      <c r="O99" s="2117" t="e">
        <f>'М11-21-31'!Q13+'Т12-22-32'!Q13+#REF!+'Э13-23-33'!Q13</f>
        <v>#REF!</v>
      </c>
      <c r="P99" s="2117" t="e">
        <f>'М11-21-31'!R13+'Т12-22-32'!R13+#REF!+'Э13-23-33'!R13</f>
        <v>#REF!</v>
      </c>
      <c r="Q99" s="2117" t="e">
        <f>'М11-21-31'!S13+'Т12-22-32'!S13+#REF!+'Э13-23-33'!S13</f>
        <v>#REF!</v>
      </c>
      <c r="R99" s="2117" t="e">
        <f>'М11-21-31'!T13+'Т12-22-32'!T13+#REF!+'Э13-23-33'!T13</f>
        <v>#REF!</v>
      </c>
      <c r="S99" s="2117" t="e">
        <f>'М11-21-31'!U13+'Т12-22-32'!U13+#REF!+'Э13-23-33'!U13</f>
        <v>#REF!</v>
      </c>
      <c r="T99" s="2118" t="e">
        <f>'М11-21-31'!V13+'Т12-22-32'!V13+#REF!+'Э13-23-33'!V13</f>
        <v>#REF!</v>
      </c>
      <c r="U99" s="2118" t="e">
        <f>'М11-21-31'!W13+'Т12-22-32'!W13+#REF!+'Э13-23-33'!W13</f>
        <v>#REF!</v>
      </c>
      <c r="V99" s="2119" t="e">
        <f>'М11-21-31'!X13+'Т12-22-32'!X13+#REF!+'Э13-23-33'!X13</f>
        <v>#REF!</v>
      </c>
      <c r="W99" s="2117" t="e">
        <f>'М11-21-31'!Y13+'Т12-22-32'!Y13+#REF!+'Э13-23-33'!Y13</f>
        <v>#REF!</v>
      </c>
      <c r="X99" s="2117" t="e">
        <f>'М11-21-31'!Z13+'Т12-22-32'!Z13+#REF!+'Э13-23-33'!Z13</f>
        <v>#REF!</v>
      </c>
      <c r="Y99" s="2117" t="e">
        <f>'М11-21-31'!AA13+'Т12-22-32'!AA13+#REF!+'Э13-23-33'!AA13</f>
        <v>#REF!</v>
      </c>
      <c r="Z99" s="2117" t="e">
        <f>'М11-21-31'!AB13+'Т12-22-32'!AB13+#REF!+'Э13-23-33'!AB13</f>
        <v>#REF!</v>
      </c>
      <c r="AA99" s="2117" t="e">
        <f>'М11-21-31'!AC13+'Т12-22-32'!AC13+#REF!+'Э13-23-33'!AC13</f>
        <v>#REF!</v>
      </c>
      <c r="AB99" s="2117" t="e">
        <f>'М11-21-31'!AD13+'Т12-22-32'!AD13+#REF!+'Э13-23-33'!AD13</f>
        <v>#REF!</v>
      </c>
      <c r="AC99" s="2117" t="e">
        <f>'М11-21-31'!AE13+'Т12-22-32'!AE13+#REF!+'Э13-23-33'!AE13</f>
        <v>#REF!</v>
      </c>
      <c r="AD99" s="2117" t="e">
        <f>'М11-21-31'!AF13+'Т12-22-32'!AF13+#REF!+'Э13-23-33'!AF13</f>
        <v>#REF!</v>
      </c>
      <c r="AE99" s="2117" t="e">
        <f>'М11-21-31'!AG13+'Т12-22-32'!AG13+#REF!+'Э13-23-33'!AG13</f>
        <v>#REF!</v>
      </c>
      <c r="AF99" s="2117" t="e">
        <f>'М11-21-31'!AH13+'Т12-22-32'!AH13+#REF!+'Э13-23-33'!AH13</f>
        <v>#REF!</v>
      </c>
      <c r="AG99" s="2117" t="e">
        <f>'М11-21-31'!AI13+'Т12-22-32'!AI13+#REF!+'Э13-23-33'!AI13</f>
        <v>#REF!</v>
      </c>
      <c r="AH99" s="2117" t="e">
        <f>'М11-21-31'!AJ13+'Т12-22-32'!AJ13+#REF!+'Э13-23-33'!AJ13</f>
        <v>#REF!</v>
      </c>
      <c r="AI99" s="2117" t="e">
        <f>'М11-21-31'!AK13+'Т12-22-32'!AK13+#REF!+'Э13-23-33'!AK13</f>
        <v>#REF!</v>
      </c>
      <c r="AJ99" s="2117" t="e">
        <f>'М11-21-31'!AL13+'Т12-22-32'!AL13+#REF!+'Э13-23-33'!AL13</f>
        <v>#REF!</v>
      </c>
      <c r="AK99" s="2117" t="e">
        <f>'М11-21-31'!AM13+'Т12-22-32'!AM13+#REF!+'Э13-23-33'!AM13</f>
        <v>#REF!</v>
      </c>
      <c r="AL99" s="2117" t="e">
        <f>'М11-21-31'!AN13+'Т12-22-32'!AN13+#REF!+'Э13-23-33'!AN13</f>
        <v>#REF!</v>
      </c>
      <c r="AM99" s="2117" t="e">
        <f>'М11-21-31'!AO13+'Т12-22-32'!AO13+#REF!+'Э13-23-33'!AO13</f>
        <v>#REF!</v>
      </c>
      <c r="AN99" s="2117" t="e">
        <f>'М11-21-31'!AP13+'Т12-22-32'!AP13+#REF!+'Э13-23-33'!AP13</f>
        <v>#REF!</v>
      </c>
      <c r="AO99" s="2117" t="e">
        <f>'М11-21-31'!AQ13+'Т12-22-32'!AQ13+#REF!+'Э13-23-33'!AQ13</f>
        <v>#REF!</v>
      </c>
      <c r="AP99" s="2117" t="e">
        <f>'М11-21-31'!AR13+'Т12-22-32'!AR13+#REF!+'Э13-23-33'!AR13</f>
        <v>#REF!</v>
      </c>
      <c r="AQ99" s="2117" t="e">
        <f>'М11-21-31'!AS13+'Т12-22-32'!AS13+#REF!+'Э13-23-33'!AS13</f>
        <v>#REF!</v>
      </c>
      <c r="AR99" s="2117" t="e">
        <f>'М11-21-31'!AT13+'Т12-22-32'!AT13+#REF!+'Э13-23-33'!AT13</f>
        <v>#REF!</v>
      </c>
      <c r="AS99" s="2117" t="e">
        <f>'М11-21-31'!AU13+'Т12-22-32'!AU13+#REF!+'Э13-23-33'!AU13</f>
        <v>#REF!</v>
      </c>
      <c r="AT99" s="2117" t="e">
        <f>'М11-21-31'!AV13+'Т12-22-32'!AV13+#REF!+'Э13-23-33'!AV13</f>
        <v>#REF!</v>
      </c>
      <c r="AU99" s="227" t="e">
        <f>SUM(C99:T99)</f>
        <v>#REF!</v>
      </c>
      <c r="AV99" s="227" t="e">
        <f>SUM(U99:AT99)</f>
        <v>#REF!</v>
      </c>
      <c r="AW99" s="227" t="e">
        <f>AU99+AV99</f>
        <v>#REF!</v>
      </c>
      <c r="AX99" s="160" t="e">
        <f>IF(AW99=488, "+", "-")</f>
        <v>#REF!</v>
      </c>
    </row>
    <row r="100" spans="1:50" ht="20.25" x14ac:dyDescent="0.25">
      <c r="A100" s="2082" t="s">
        <v>426</v>
      </c>
      <c r="B100" s="2060" t="s">
        <v>319</v>
      </c>
      <c r="C100" s="2092">
        <f>СрСХМиО14!E9+СрА15!E9</f>
        <v>2</v>
      </c>
      <c r="D100" s="2117">
        <f>СрСХМиО14!F9+СрА15!F9</f>
        <v>2</v>
      </c>
      <c r="E100" s="2117">
        <f>СрСХМиО14!G9+СрА15!G9</f>
        <v>2</v>
      </c>
      <c r="F100" s="2117">
        <f>СрСХМиО14!H9+СрА15!H9</f>
        <v>4</v>
      </c>
      <c r="G100" s="2117">
        <f>СрСХМиО14!I9+СрА15!I9</f>
        <v>4</v>
      </c>
      <c r="H100" s="2117">
        <f>СрСХМиО14!J9+СрА15!J9</f>
        <v>2</v>
      </c>
      <c r="I100" s="2117">
        <f>СрСХМиО14!K9+СрА15!K9</f>
        <v>6</v>
      </c>
      <c r="J100" s="2117">
        <f>СрСХМиО14!L9+СрА15!L9</f>
        <v>4</v>
      </c>
      <c r="K100" s="2117">
        <f>СрСХМиО14!M9+СрА15!M9</f>
        <v>4</v>
      </c>
      <c r="L100" s="2117">
        <f>СрСХМиО14!N9+СрА15!N9</f>
        <v>4</v>
      </c>
      <c r="M100" s="2117">
        <f>СрСХМиО14!O9+СрА15!O9</f>
        <v>2</v>
      </c>
      <c r="N100" s="2117">
        <f>СрСХМиО14!P9+СрА15!P9</f>
        <v>2</v>
      </c>
      <c r="O100" s="2117">
        <f>СрСХМиО14!Q9+СрА15!Q9</f>
        <v>4</v>
      </c>
      <c r="P100" s="2117">
        <f>СрСХМиО14!R9+СрА15!R9</f>
        <v>4</v>
      </c>
      <c r="Q100" s="2117">
        <f>СрСХМиО14!S9+СрА15!S9</f>
        <v>4</v>
      </c>
      <c r="R100" s="2117">
        <f>СрСХМиО14!T9+СрА15!T9</f>
        <v>2</v>
      </c>
      <c r="S100" s="2117">
        <f>СрСХМиО14!U9+СрА15!U9</f>
        <v>4</v>
      </c>
      <c r="T100" s="2118">
        <f>СрСХМиО14!V9+СрА15!V9</f>
        <v>4</v>
      </c>
      <c r="U100" s="2118">
        <f>СрСХМиО14!W9+СрА15!W9</f>
        <v>0</v>
      </c>
      <c r="V100" s="2119">
        <f>СрСХМиО14!X9+СрА15!X9</f>
        <v>0</v>
      </c>
      <c r="W100" s="2117">
        <f>СрСХМиО14!Y9+СрА15!Y9</f>
        <v>4</v>
      </c>
      <c r="X100" s="2117">
        <f>СрСХМиО14!Z9+СрА15!Z9</f>
        <v>0</v>
      </c>
      <c r="Y100" s="2117">
        <f>СрСХМиО14!AA9+СрА15!AA9</f>
        <v>4</v>
      </c>
      <c r="Z100" s="2117">
        <f>СрСХМиО14!AB9+СрА15!AB9</f>
        <v>4</v>
      </c>
      <c r="AA100" s="2117">
        <f>СрСХМиО14!AC9+СрА15!AC9</f>
        <v>0</v>
      </c>
      <c r="AB100" s="2117">
        <f>СрСХМиО14!AD9+СрА15!AD9</f>
        <v>4</v>
      </c>
      <c r="AC100" s="2117">
        <f>СрСХМиО14!AE9+СрА15!AE9</f>
        <v>4</v>
      </c>
      <c r="AD100" s="2117">
        <f>СрСХМиО14!AF9+СрА15!AF9</f>
        <v>0</v>
      </c>
      <c r="AE100" s="2117">
        <f>СрСХМиО14!AG9+СрА15!AG9</f>
        <v>4</v>
      </c>
      <c r="AF100" s="2117">
        <f>СрСХМиО14!AH9+СрА15!AH9</f>
        <v>4</v>
      </c>
      <c r="AG100" s="2117">
        <f>СрСХМиО14!AI9+СрА15!AI9</f>
        <v>0</v>
      </c>
      <c r="AH100" s="2117">
        <f>СрСХМиО14!AJ9+СрА15!AJ9</f>
        <v>4</v>
      </c>
      <c r="AI100" s="2117">
        <f>СрСХМиО14!AK9+СрА15!AK9</f>
        <v>4</v>
      </c>
      <c r="AJ100" s="2117">
        <f>СрСХМиО14!AL9+СрА15!AL9</f>
        <v>0</v>
      </c>
      <c r="AK100" s="2117">
        <f>СрСХМиО14!AM9+СрА15!AM9</f>
        <v>4</v>
      </c>
      <c r="AL100" s="2117">
        <f>СрСХМиО14!AN9+СрА15!AN9</f>
        <v>4</v>
      </c>
      <c r="AM100" s="2117">
        <f>СрСХМиО14!AO9+СрА15!AO9</f>
        <v>0</v>
      </c>
      <c r="AN100" s="2117">
        <f>СрСХМиО14!AP9+СрА15!AP9</f>
        <v>4</v>
      </c>
      <c r="AO100" s="2117">
        <f>СрСХМиО14!AQ9+СрА15!AQ9</f>
        <v>4</v>
      </c>
      <c r="AP100" s="2117">
        <f>СрСХМиО14!AR9+СрА15!AR9</f>
        <v>0</v>
      </c>
      <c r="AQ100" s="2117">
        <f>СрСХМиО14!AS9+СрА15!AS9</f>
        <v>4</v>
      </c>
      <c r="AR100" s="2117">
        <f>СрСХМиО14!AT9+СрА15!AT9</f>
        <v>2</v>
      </c>
      <c r="AS100" s="2117">
        <f>СрСХМиО14!AU9+СрА15!AU9</f>
        <v>0</v>
      </c>
      <c r="AT100" s="2117" t="e">
        <f>СрСХМиО14!AW9+#REF!</f>
        <v>#REF!</v>
      </c>
      <c r="AU100" s="227">
        <f>SUM(C100:T100)</f>
        <v>60</v>
      </c>
      <c r="AV100" s="227" t="e">
        <f>SUM(U100:AT100)</f>
        <v>#REF!</v>
      </c>
      <c r="AW100" s="227" t="e">
        <f>AU100+AV100</f>
        <v>#REF!</v>
      </c>
      <c r="AX100" s="160" t="e">
        <f>IF(AW100=120, "+", "-")</f>
        <v>#REF!</v>
      </c>
    </row>
    <row r="101" spans="1:50" ht="20.25" x14ac:dyDescent="0.25">
      <c r="A101" s="2082" t="s">
        <v>426</v>
      </c>
      <c r="B101" s="2060" t="s">
        <v>45</v>
      </c>
      <c r="C101" s="2092">
        <f>СрСХМиО14!E10+СрА15!E10</f>
        <v>2</v>
      </c>
      <c r="D101" s="2117">
        <f>СрСХМиО14!F10+СрА15!F10</f>
        <v>4</v>
      </c>
      <c r="E101" s="2117">
        <f>СрСХМиО14!G10+СрА15!G10</f>
        <v>2</v>
      </c>
      <c r="F101" s="2117">
        <f>СрСХМиО14!H10+СрА15!H10</f>
        <v>4</v>
      </c>
      <c r="G101" s="2117">
        <f>СрСХМиО14!I10+СрА15!I10</f>
        <v>4</v>
      </c>
      <c r="H101" s="2117">
        <f>СрСХМиО14!J10+СрА15!J10</f>
        <v>4</v>
      </c>
      <c r="I101" s="2117">
        <f>СрСХМиО14!K10+СрА15!K10</f>
        <v>0</v>
      </c>
      <c r="J101" s="2117">
        <f>СрСХМиО14!L10+СрА15!L10</f>
        <v>4</v>
      </c>
      <c r="K101" s="2117">
        <f>СрСХМиО14!M10+СрА15!M10</f>
        <v>4</v>
      </c>
      <c r="L101" s="2117">
        <f>СрСХМиО14!N10+СрА15!N10</f>
        <v>4</v>
      </c>
      <c r="M101" s="2117">
        <f>СрСХМиО14!O10+СрА15!O10</f>
        <v>4</v>
      </c>
      <c r="N101" s="2117">
        <f>СрСХМиО14!P10+СрА15!P10</f>
        <v>4</v>
      </c>
      <c r="O101" s="2117">
        <f>СрСХМиО14!Q10+СрА15!Q10</f>
        <v>4</v>
      </c>
      <c r="P101" s="2117">
        <f>СрСХМиО14!R10+СрА15!R10</f>
        <v>4</v>
      </c>
      <c r="Q101" s="2117">
        <f>СрСХМиО14!S10+СрА15!S10</f>
        <v>4</v>
      </c>
      <c r="R101" s="2117">
        <f>СрСХМиО14!T10+СрА15!T10</f>
        <v>4</v>
      </c>
      <c r="S101" s="2117">
        <f>СрСХМиО14!U10+СрА15!U10</f>
        <v>4</v>
      </c>
      <c r="T101" s="2118">
        <f>СрСХМиО14!V10+СрА15!V10</f>
        <v>0</v>
      </c>
      <c r="U101" s="2118">
        <f>СрСХМиО14!W10+СрА15!W10</f>
        <v>0</v>
      </c>
      <c r="V101" s="2119">
        <f>СрСХМиО14!X10+СрА15!X10</f>
        <v>0</v>
      </c>
      <c r="W101" s="2117">
        <f>СрСХМиО14!Y10+СрА15!Y10</f>
        <v>0</v>
      </c>
      <c r="X101" s="2117">
        <f>СрСХМиО14!Z10+СрА15!Z10</f>
        <v>4</v>
      </c>
      <c r="Y101" s="2117">
        <f>СрСХМиО14!AA10+СрА15!AA10</f>
        <v>4</v>
      </c>
      <c r="Z101" s="2117">
        <f>СрСХМиО14!AB10+СрА15!AB10</f>
        <v>0</v>
      </c>
      <c r="AA101" s="2117">
        <f>СрСХМиО14!AC10+СрА15!AC10</f>
        <v>4</v>
      </c>
      <c r="AB101" s="2117">
        <f>СрСХМиО14!AD10+СрА15!AD10</f>
        <v>4</v>
      </c>
      <c r="AC101" s="2117">
        <f>СрСХМиО14!AE10+СрА15!AE10</f>
        <v>0</v>
      </c>
      <c r="AD101" s="2117">
        <f>СрСХМиО14!AF10+СрА15!AF10</f>
        <v>4</v>
      </c>
      <c r="AE101" s="2117">
        <f>СрСХМиО14!AG10+СрА15!AG10</f>
        <v>4</v>
      </c>
      <c r="AF101" s="2117">
        <f>СрСХМиО14!AH10+СрА15!AH10</f>
        <v>0</v>
      </c>
      <c r="AG101" s="2117">
        <f>СрСХМиО14!AI10+СрА15!AI10</f>
        <v>4</v>
      </c>
      <c r="AH101" s="2117">
        <f>СрСХМиО14!AJ10+СрА15!AJ10</f>
        <v>4</v>
      </c>
      <c r="AI101" s="2117">
        <f>СрСХМиО14!AK10+СрА15!AK10</f>
        <v>0</v>
      </c>
      <c r="AJ101" s="2117">
        <f>СрСХМиО14!AL10+СрА15!AL10</f>
        <v>4</v>
      </c>
      <c r="AK101" s="2117">
        <f>СрСХМиО14!AM10+СрА15!AM10</f>
        <v>4</v>
      </c>
      <c r="AL101" s="2117">
        <f>СрСХМиО14!AN10+СрА15!AN10</f>
        <v>0</v>
      </c>
      <c r="AM101" s="2117">
        <f>СрСХМиО14!AO10+СрА15!AO10</f>
        <v>4</v>
      </c>
      <c r="AN101" s="2117">
        <f>СрСХМиО14!AP10+СрА15!AP10</f>
        <v>4</v>
      </c>
      <c r="AO101" s="2117">
        <f>СрСХМиО14!AQ10+СрА15!AQ10</f>
        <v>0</v>
      </c>
      <c r="AP101" s="2117">
        <f>СрСХМиО14!AR10+СрА15!AR10</f>
        <v>4</v>
      </c>
      <c r="AQ101" s="2117">
        <f>СрСХМиО14!AS10+СрА15!AS10</f>
        <v>4</v>
      </c>
      <c r="AR101" s="2117">
        <f>СрСХМиО14!AT10+СрА15!AT10</f>
        <v>0</v>
      </c>
      <c r="AS101" s="2117">
        <f>СрСХМиО14!AU10+СрА15!AU10</f>
        <v>4</v>
      </c>
      <c r="AT101" s="2117" t="e">
        <f>СрСХМиО14!AW10+#REF!</f>
        <v>#REF!</v>
      </c>
      <c r="AU101" s="227">
        <f>SUM(C101:T101)</f>
        <v>60</v>
      </c>
      <c r="AV101" s="227" t="e">
        <f>SUM(U101:AT101)</f>
        <v>#REF!</v>
      </c>
      <c r="AW101" s="227" t="e">
        <f>AU101+AV101</f>
        <v>#REF!</v>
      </c>
      <c r="AX101" s="160" t="e">
        <f>IF(AW101=120, "+", "-")</f>
        <v>#REF!</v>
      </c>
    </row>
    <row r="102" spans="1:50" ht="20.25" x14ac:dyDescent="0.25">
      <c r="A102" s="2083"/>
      <c r="B102" s="2066"/>
      <c r="C102" s="2096" t="e">
        <f t="shared" ref="C102:AW102" si="32">SUM(C99:C101)</f>
        <v>#REF!</v>
      </c>
      <c r="D102" s="2067" t="e">
        <f t="shared" si="32"/>
        <v>#REF!</v>
      </c>
      <c r="E102" s="2067" t="e">
        <f t="shared" si="32"/>
        <v>#REF!</v>
      </c>
      <c r="F102" s="2120" t="e">
        <f t="shared" si="32"/>
        <v>#REF!</v>
      </c>
      <c r="G102" s="2121" t="e">
        <f t="shared" si="32"/>
        <v>#REF!</v>
      </c>
      <c r="H102" s="2096" t="e">
        <f t="shared" si="32"/>
        <v>#REF!</v>
      </c>
      <c r="I102" s="2067" t="e">
        <f t="shared" si="32"/>
        <v>#REF!</v>
      </c>
      <c r="J102" s="2067" t="e">
        <f t="shared" si="32"/>
        <v>#REF!</v>
      </c>
      <c r="K102" s="2122" t="e">
        <f t="shared" si="32"/>
        <v>#REF!</v>
      </c>
      <c r="L102" s="2123" t="e">
        <f t="shared" si="32"/>
        <v>#REF!</v>
      </c>
      <c r="M102" s="2068" t="e">
        <f t="shared" si="32"/>
        <v>#REF!</v>
      </c>
      <c r="N102" s="2068" t="e">
        <f t="shared" si="32"/>
        <v>#REF!</v>
      </c>
      <c r="O102" s="2122" t="e">
        <f t="shared" si="32"/>
        <v>#REF!</v>
      </c>
      <c r="P102" s="2123" t="e">
        <f t="shared" si="32"/>
        <v>#REF!</v>
      </c>
      <c r="Q102" s="2068" t="e">
        <f t="shared" si="32"/>
        <v>#REF!</v>
      </c>
      <c r="R102" s="2068" t="e">
        <f t="shared" si="32"/>
        <v>#REF!</v>
      </c>
      <c r="S102" s="2068" t="e">
        <f t="shared" si="32"/>
        <v>#REF!</v>
      </c>
      <c r="T102" s="2124" t="e">
        <f t="shared" si="32"/>
        <v>#REF!</v>
      </c>
      <c r="U102" s="210" t="e">
        <f t="shared" si="32"/>
        <v>#REF!</v>
      </c>
      <c r="V102" s="974" t="e">
        <f t="shared" si="32"/>
        <v>#REF!</v>
      </c>
      <c r="W102" s="2067" t="e">
        <f t="shared" si="32"/>
        <v>#REF!</v>
      </c>
      <c r="X102" s="2121" t="e">
        <f t="shared" si="32"/>
        <v>#REF!</v>
      </c>
      <c r="Y102" s="2096" t="e">
        <f t="shared" si="32"/>
        <v>#REF!</v>
      </c>
      <c r="Z102" s="2067" t="e">
        <f t="shared" si="32"/>
        <v>#REF!</v>
      </c>
      <c r="AA102" s="2067" t="e">
        <f t="shared" si="32"/>
        <v>#REF!</v>
      </c>
      <c r="AB102" s="2121" t="e">
        <f t="shared" si="32"/>
        <v>#REF!</v>
      </c>
      <c r="AC102" s="2096" t="e">
        <f t="shared" si="32"/>
        <v>#REF!</v>
      </c>
      <c r="AD102" s="2067" t="e">
        <f t="shared" si="32"/>
        <v>#REF!</v>
      </c>
      <c r="AE102" s="2067" t="e">
        <f t="shared" si="32"/>
        <v>#REF!</v>
      </c>
      <c r="AF102" s="2067" t="e">
        <f t="shared" si="32"/>
        <v>#REF!</v>
      </c>
      <c r="AG102" s="2121" t="e">
        <f t="shared" si="32"/>
        <v>#REF!</v>
      </c>
      <c r="AH102" s="2123" t="e">
        <f t="shared" si="32"/>
        <v>#REF!</v>
      </c>
      <c r="AI102" s="2068" t="e">
        <f t="shared" si="32"/>
        <v>#REF!</v>
      </c>
      <c r="AJ102" s="2068" t="e">
        <f t="shared" si="32"/>
        <v>#REF!</v>
      </c>
      <c r="AK102" s="2122" t="e">
        <f t="shared" si="32"/>
        <v>#REF!</v>
      </c>
      <c r="AL102" s="2123" t="e">
        <f t="shared" si="32"/>
        <v>#REF!</v>
      </c>
      <c r="AM102" s="2068" t="e">
        <f t="shared" si="32"/>
        <v>#REF!</v>
      </c>
      <c r="AN102" s="2068" t="e">
        <f t="shared" si="32"/>
        <v>#REF!</v>
      </c>
      <c r="AO102" s="2122" t="e">
        <f t="shared" si="32"/>
        <v>#REF!</v>
      </c>
      <c r="AP102" s="2096" t="e">
        <f t="shared" si="32"/>
        <v>#REF!</v>
      </c>
      <c r="AQ102" s="2067" t="e">
        <f t="shared" si="32"/>
        <v>#REF!</v>
      </c>
      <c r="AR102" s="2067" t="e">
        <f t="shared" si="32"/>
        <v>#REF!</v>
      </c>
      <c r="AS102" s="2067" t="e">
        <f t="shared" si="32"/>
        <v>#REF!</v>
      </c>
      <c r="AT102" s="2125" t="e">
        <f t="shared" si="32"/>
        <v>#REF!</v>
      </c>
      <c r="AU102" s="2071" t="e">
        <f t="shared" si="32"/>
        <v>#REF!</v>
      </c>
      <c r="AV102" s="2071" t="e">
        <f t="shared" si="32"/>
        <v>#REF!</v>
      </c>
      <c r="AW102" s="2071" t="e">
        <f t="shared" si="32"/>
        <v>#REF!</v>
      </c>
      <c r="AX102" s="160"/>
    </row>
    <row r="103" spans="1:50" ht="30" x14ac:dyDescent="0.25">
      <c r="A103" s="2126" t="s">
        <v>427</v>
      </c>
      <c r="B103" s="2064" t="s">
        <v>147</v>
      </c>
      <c r="C103" s="2094">
        <f>СрА15!E21+СрА15!E48</f>
        <v>2</v>
      </c>
      <c r="D103" s="2094">
        <f>СрА15!F21+СрА15!F48</f>
        <v>4</v>
      </c>
      <c r="E103" s="2094">
        <f>СрА15!G21+СрА15!G48</f>
        <v>4</v>
      </c>
      <c r="F103" s="2094">
        <f>СрА15!H21+СрА15!H48</f>
        <v>4</v>
      </c>
      <c r="G103" s="2094">
        <f>СрА15!I21+СрА15!I48</f>
        <v>4</v>
      </c>
      <c r="H103" s="2094">
        <f>СрА15!J21+СрА15!J48</f>
        <v>4</v>
      </c>
      <c r="I103" s="2094">
        <f>СрА15!K21+СрА15!K48</f>
        <v>4</v>
      </c>
      <c r="J103" s="2094">
        <f>СрА15!L21+СрА15!L48</f>
        <v>4</v>
      </c>
      <c r="K103" s="2094">
        <f>СрА15!M21+СрА15!M48</f>
        <v>4</v>
      </c>
      <c r="L103" s="2094">
        <f>СрА15!N21+СрА15!N48</f>
        <v>4</v>
      </c>
      <c r="M103" s="2094">
        <f>СрА15!O21+СрА15!O48</f>
        <v>4</v>
      </c>
      <c r="N103" s="2094">
        <f>СрА15!P21+СрА15!P48</f>
        <v>4</v>
      </c>
      <c r="O103" s="2094">
        <f>СрА15!Q21+СрА15!Q48</f>
        <v>4</v>
      </c>
      <c r="P103" s="2094">
        <f>СрА15!R21+СрА15!R48</f>
        <v>4</v>
      </c>
      <c r="Q103" s="2094">
        <f>СрА15!S21+СрА15!S48</f>
        <v>4</v>
      </c>
      <c r="R103" s="2094">
        <f>СрА15!T21+СрА15!T48</f>
        <v>4</v>
      </c>
      <c r="S103" s="2094">
        <f>СрА15!U21+СрА15!U48</f>
        <v>2</v>
      </c>
      <c r="T103" s="2093">
        <f>СрА15!V21+СрА15!V48</f>
        <v>2</v>
      </c>
      <c r="U103" s="2093">
        <f>СрА15!W21+СрА15!W48</f>
        <v>0</v>
      </c>
      <c r="V103" s="2094">
        <f>СрА15!X21+СрА15!X48</f>
        <v>0</v>
      </c>
      <c r="W103" s="2094">
        <f>СрА15!Y21+СрА15!Y48</f>
        <v>12</v>
      </c>
      <c r="X103" s="2094">
        <f>СрА15!Z21+СрА15!Z48</f>
        <v>8</v>
      </c>
      <c r="Y103" s="2094">
        <f>СрА15!AA21+СрА15!AA48</f>
        <v>10</v>
      </c>
      <c r="Z103" s="2094">
        <f>СрА15!AB21+СрА15!AB48</f>
        <v>10</v>
      </c>
      <c r="AA103" s="2094">
        <f>СрА15!AC21+СрА15!AC48</f>
        <v>12</v>
      </c>
      <c r="AB103" s="2094">
        <f>СрА15!AD21+СрА15!AD48</f>
        <v>10</v>
      </c>
      <c r="AC103" s="2094">
        <f>СрА15!AE21+СрА15!AE48</f>
        <v>10</v>
      </c>
      <c r="AD103" s="2094">
        <f>СрА15!AF21+СрА15!AF48</f>
        <v>8</v>
      </c>
      <c r="AE103" s="2094">
        <f>СрА15!AG21+СрА15!AG48</f>
        <v>10</v>
      </c>
      <c r="AF103" s="2094">
        <f>СрА15!AH21+СрА15!AH48</f>
        <v>6</v>
      </c>
      <c r="AG103" s="2094">
        <f>СрА15!AI21+СрА15!AI48</f>
        <v>8</v>
      </c>
      <c r="AH103" s="2094">
        <f>СрА15!AJ21+СрА15!AJ48</f>
        <v>6</v>
      </c>
      <c r="AI103" s="2094">
        <f>СрА15!AK21+СрА15!AK48</f>
        <v>8</v>
      </c>
      <c r="AJ103" s="2094">
        <f>СрА15!AL21+СрА15!AL48</f>
        <v>6</v>
      </c>
      <c r="AK103" s="2094">
        <f>СрА15!AM21+СрА15!AM48</f>
        <v>8</v>
      </c>
      <c r="AL103" s="2094">
        <f>СрА15!AN21+СрА15!AN48</f>
        <v>6</v>
      </c>
      <c r="AM103" s="2094">
        <f>СрА15!AO21+СрА15!AO48</f>
        <v>8</v>
      </c>
      <c r="AN103" s="2094">
        <f>СрА15!AP21+СрА15!AP48</f>
        <v>6</v>
      </c>
      <c r="AO103" s="2094">
        <f>СрА15!AQ21+СрА15!AQ48</f>
        <v>8</v>
      </c>
      <c r="AP103" s="2094">
        <f>СрА15!AR21+СрА15!AR48</f>
        <v>6</v>
      </c>
      <c r="AQ103" s="2094">
        <f>СрА15!AS21+СрА15!AS48</f>
        <v>8</v>
      </c>
      <c r="AR103" s="2094">
        <f>СрА15!AT21+СрА15!AT48</f>
        <v>8</v>
      </c>
      <c r="AS103" s="2094">
        <f>СрА15!AU21+СрА15!AU48</f>
        <v>8</v>
      </c>
      <c r="AT103" s="2094" t="e">
        <f>#REF!+#REF!</f>
        <v>#REF!</v>
      </c>
      <c r="AU103" s="2077">
        <f>SUM(C103:T103)</f>
        <v>66</v>
      </c>
      <c r="AV103" s="2077" t="e">
        <f>SUM(U103:AT103)</f>
        <v>#REF!</v>
      </c>
      <c r="AW103" s="2077" t="e">
        <f>AU103+AV103</f>
        <v>#REF!</v>
      </c>
      <c r="AX103" s="160"/>
    </row>
    <row r="104" spans="1:50" ht="20.25" x14ac:dyDescent="0.25">
      <c r="A104" s="2127"/>
      <c r="B104" s="2128"/>
      <c r="C104" s="2129">
        <f t="shared" ref="C104:AW104" si="33">C103</f>
        <v>2</v>
      </c>
      <c r="D104" s="2129">
        <f t="shared" si="33"/>
        <v>4</v>
      </c>
      <c r="E104" s="2129">
        <f t="shared" si="33"/>
        <v>4</v>
      </c>
      <c r="F104" s="2129">
        <f t="shared" si="33"/>
        <v>4</v>
      </c>
      <c r="G104" s="2129">
        <f t="shared" si="33"/>
        <v>4</v>
      </c>
      <c r="H104" s="2129">
        <f t="shared" si="33"/>
        <v>4</v>
      </c>
      <c r="I104" s="2129">
        <f t="shared" si="33"/>
        <v>4</v>
      </c>
      <c r="J104" s="2129">
        <f t="shared" si="33"/>
        <v>4</v>
      </c>
      <c r="K104" s="2129">
        <f t="shared" si="33"/>
        <v>4</v>
      </c>
      <c r="L104" s="2129">
        <f t="shared" si="33"/>
        <v>4</v>
      </c>
      <c r="M104" s="2129">
        <f t="shared" si="33"/>
        <v>4</v>
      </c>
      <c r="N104" s="2129">
        <f t="shared" si="33"/>
        <v>4</v>
      </c>
      <c r="O104" s="2129">
        <f t="shared" si="33"/>
        <v>4</v>
      </c>
      <c r="P104" s="2129">
        <f t="shared" si="33"/>
        <v>4</v>
      </c>
      <c r="Q104" s="2129">
        <f t="shared" si="33"/>
        <v>4</v>
      </c>
      <c r="R104" s="2129">
        <f t="shared" si="33"/>
        <v>4</v>
      </c>
      <c r="S104" s="2129">
        <f t="shared" si="33"/>
        <v>2</v>
      </c>
      <c r="T104" s="2097">
        <f t="shared" si="33"/>
        <v>2</v>
      </c>
      <c r="U104" s="2097">
        <f t="shared" si="33"/>
        <v>0</v>
      </c>
      <c r="V104" s="973">
        <f t="shared" si="33"/>
        <v>0</v>
      </c>
      <c r="W104" s="2129">
        <f t="shared" si="33"/>
        <v>12</v>
      </c>
      <c r="X104" s="2129">
        <f t="shared" si="33"/>
        <v>8</v>
      </c>
      <c r="Y104" s="2129">
        <f t="shared" si="33"/>
        <v>10</v>
      </c>
      <c r="Z104" s="2129">
        <f t="shared" si="33"/>
        <v>10</v>
      </c>
      <c r="AA104" s="2129">
        <f t="shared" si="33"/>
        <v>12</v>
      </c>
      <c r="AB104" s="2129">
        <f t="shared" si="33"/>
        <v>10</v>
      </c>
      <c r="AC104" s="2129">
        <f t="shared" si="33"/>
        <v>10</v>
      </c>
      <c r="AD104" s="2129">
        <f t="shared" si="33"/>
        <v>8</v>
      </c>
      <c r="AE104" s="2129">
        <f t="shared" si="33"/>
        <v>10</v>
      </c>
      <c r="AF104" s="2129">
        <f t="shared" si="33"/>
        <v>6</v>
      </c>
      <c r="AG104" s="2129">
        <f t="shared" si="33"/>
        <v>8</v>
      </c>
      <c r="AH104" s="2129">
        <f t="shared" si="33"/>
        <v>6</v>
      </c>
      <c r="AI104" s="2129">
        <f t="shared" si="33"/>
        <v>8</v>
      </c>
      <c r="AJ104" s="2129">
        <f t="shared" si="33"/>
        <v>6</v>
      </c>
      <c r="AK104" s="2129">
        <f t="shared" si="33"/>
        <v>8</v>
      </c>
      <c r="AL104" s="2129">
        <f t="shared" si="33"/>
        <v>6</v>
      </c>
      <c r="AM104" s="2129">
        <f t="shared" si="33"/>
        <v>8</v>
      </c>
      <c r="AN104" s="2129">
        <f t="shared" si="33"/>
        <v>6</v>
      </c>
      <c r="AO104" s="2129">
        <f t="shared" si="33"/>
        <v>8</v>
      </c>
      <c r="AP104" s="2129">
        <f t="shared" si="33"/>
        <v>6</v>
      </c>
      <c r="AQ104" s="2129">
        <f t="shared" si="33"/>
        <v>8</v>
      </c>
      <c r="AR104" s="2129">
        <f t="shared" si="33"/>
        <v>8</v>
      </c>
      <c r="AS104" s="2129">
        <f t="shared" si="33"/>
        <v>8</v>
      </c>
      <c r="AT104" s="2129" t="e">
        <f t="shared" si="33"/>
        <v>#REF!</v>
      </c>
      <c r="AU104" s="2130">
        <f t="shared" si="33"/>
        <v>66</v>
      </c>
      <c r="AV104" s="2130" t="e">
        <f t="shared" si="33"/>
        <v>#REF!</v>
      </c>
      <c r="AW104" s="2130" t="e">
        <f t="shared" si="33"/>
        <v>#REF!</v>
      </c>
      <c r="AX104" s="160"/>
    </row>
    <row r="105" spans="1:50" ht="45" x14ac:dyDescent="0.25">
      <c r="A105" s="2126" t="s">
        <v>428</v>
      </c>
      <c r="B105" s="2131" t="s">
        <v>133</v>
      </c>
      <c r="C105" s="2094">
        <f>СрА15!E23+СрА15!E49</f>
        <v>0</v>
      </c>
      <c r="D105" s="2094">
        <f>СрА15!F23+СрА15!F49</f>
        <v>2</v>
      </c>
      <c r="E105" s="2094">
        <f>СрА15!G23+СрА15!G49</f>
        <v>4</v>
      </c>
      <c r="F105" s="2094">
        <f>СрА15!H23+СрА15!H49</f>
        <v>4</v>
      </c>
      <c r="G105" s="2094">
        <f>СрА15!I23+СрА15!I49</f>
        <v>6</v>
      </c>
      <c r="H105" s="2094">
        <f>СрА15!J23+СрА15!J49</f>
        <v>4</v>
      </c>
      <c r="I105" s="2094">
        <f>СрА15!K23+СрА15!K49</f>
        <v>4</v>
      </c>
      <c r="J105" s="2094">
        <f>СрА15!L23+СрА15!L49</f>
        <v>4</v>
      </c>
      <c r="K105" s="2094">
        <f>СрА15!M23+СрА15!M49</f>
        <v>6</v>
      </c>
      <c r="L105" s="2094">
        <f>СрА15!N23+СрА15!N49</f>
        <v>4</v>
      </c>
      <c r="M105" s="2094">
        <f>СрА15!O23+СрА15!O49</f>
        <v>4</v>
      </c>
      <c r="N105" s="2094">
        <f>СрА15!P23+СрА15!P49</f>
        <v>4</v>
      </c>
      <c r="O105" s="2094">
        <f>СрА15!Q23+СрА15!Q49</f>
        <v>6</v>
      </c>
      <c r="P105" s="2094">
        <f>СрА15!R23+СрА15!R49</f>
        <v>4</v>
      </c>
      <c r="Q105" s="2094">
        <f>СрА15!S23+СрА15!S49</f>
        <v>4</v>
      </c>
      <c r="R105" s="2094">
        <f>СрА15!T23+СрА15!T49</f>
        <v>4</v>
      </c>
      <c r="S105" s="2094">
        <f>СрА15!U23+СрА15!U49</f>
        <v>4</v>
      </c>
      <c r="T105" s="2093">
        <f>СрА15!V23+СрА15!V49</f>
        <v>8</v>
      </c>
      <c r="U105" s="2093">
        <f>СрА15!W23+СрА15!W49</f>
        <v>0</v>
      </c>
      <c r="V105" s="2094">
        <f>СрА15!X23+СрА15!X49</f>
        <v>0</v>
      </c>
      <c r="W105" s="2094">
        <f>СрА15!Y23+СрА15!Y49</f>
        <v>4</v>
      </c>
      <c r="X105" s="2094">
        <f>СрА15!Z23+СрА15!Z49</f>
        <v>4</v>
      </c>
      <c r="Y105" s="2094">
        <f>СрА15!AA23+СрА15!AA49</f>
        <v>2</v>
      </c>
      <c r="Z105" s="2094">
        <f>СрА15!AB23+СрА15!AB49</f>
        <v>4</v>
      </c>
      <c r="AA105" s="2094">
        <f>СрА15!AC23+СрА15!AC49</f>
        <v>2</v>
      </c>
      <c r="AB105" s="2094">
        <f>СрА15!AD23+СрА15!AD49</f>
        <v>2</v>
      </c>
      <c r="AC105" s="2094">
        <f>СрА15!AE23+СрА15!AE49</f>
        <v>4</v>
      </c>
      <c r="AD105" s="2094">
        <f>СрА15!AF23+СрА15!AF49</f>
        <v>2</v>
      </c>
      <c r="AE105" s="2094">
        <f>СрА15!AG23+СрА15!AG49</f>
        <v>2</v>
      </c>
      <c r="AF105" s="2094">
        <f>СрА15!AH23+СрА15!AH49</f>
        <v>4</v>
      </c>
      <c r="AG105" s="2094">
        <f>СрА15!AI23+СрА15!AI49</f>
        <v>2</v>
      </c>
      <c r="AH105" s="2094">
        <f>СрА15!AJ23+СрА15!AJ49</f>
        <v>4</v>
      </c>
      <c r="AI105" s="2094">
        <f>СрА15!AK23+СрА15!AK49</f>
        <v>4</v>
      </c>
      <c r="AJ105" s="2094">
        <f>СрА15!AL23+СрА15!AL49</f>
        <v>2</v>
      </c>
      <c r="AK105" s="2094">
        <f>СрА15!AM23+СрА15!AM49</f>
        <v>2</v>
      </c>
      <c r="AL105" s="2094">
        <f>СрА15!AN23+СрА15!AN49</f>
        <v>4</v>
      </c>
      <c r="AM105" s="2094">
        <f>СрА15!AO23+СрА15!AO49</f>
        <v>2</v>
      </c>
      <c r="AN105" s="2094">
        <f>СрА15!AP23+СрА15!AP49</f>
        <v>2</v>
      </c>
      <c r="AO105" s="2094">
        <f>СрА15!AQ23+СрА15!AQ49</f>
        <v>4</v>
      </c>
      <c r="AP105" s="2094">
        <f>СрА15!AR23+СрА15!AR49</f>
        <v>4</v>
      </c>
      <c r="AQ105" s="2094">
        <f>СрА15!AS23+СрА15!AS49</f>
        <v>4</v>
      </c>
      <c r="AR105" s="2094">
        <f>СрА15!AT23+СрА15!AT49</f>
        <v>4</v>
      </c>
      <c r="AS105" s="2094">
        <f>СрА15!AU23+СрА15!AU49</f>
        <v>4</v>
      </c>
      <c r="AT105" s="2094" t="e">
        <f>#REF!+#REF!</f>
        <v>#REF!</v>
      </c>
      <c r="AU105" s="2077">
        <f t="shared" ref="AU105:AU113" si="34">SUM(C105:T105)</f>
        <v>76</v>
      </c>
      <c r="AV105" s="2077" t="e">
        <f t="shared" ref="AV105:AV113" si="35">SUM(U105:AT105)</f>
        <v>#REF!</v>
      </c>
      <c r="AW105" s="2077" t="e">
        <f t="shared" ref="AW105:AW113" si="36">AU105+AV105</f>
        <v>#REF!</v>
      </c>
      <c r="AX105" s="160"/>
    </row>
    <row r="106" spans="1:50" ht="45" x14ac:dyDescent="0.25">
      <c r="A106" s="2126" t="s">
        <v>428</v>
      </c>
      <c r="B106" s="2132" t="s">
        <v>377</v>
      </c>
      <c r="C106" s="2094">
        <f>СрА15!E22</f>
        <v>2</v>
      </c>
      <c r="D106" s="2094">
        <f>СрА15!F22</f>
        <v>4</v>
      </c>
      <c r="E106" s="2094">
        <f>СрА15!G22</f>
        <v>4</v>
      </c>
      <c r="F106" s="2094">
        <f>СрА15!H22</f>
        <v>2</v>
      </c>
      <c r="G106" s="2094">
        <f>СрА15!I22</f>
        <v>4</v>
      </c>
      <c r="H106" s="2094">
        <f>СрА15!J22</f>
        <v>4</v>
      </c>
      <c r="I106" s="2094">
        <f>СрА15!K22</f>
        <v>4</v>
      </c>
      <c r="J106" s="2094">
        <f>СрА15!L22</f>
        <v>2</v>
      </c>
      <c r="K106" s="2094">
        <f>СрА15!M22</f>
        <v>4</v>
      </c>
      <c r="L106" s="2094">
        <f>СрА15!N22</f>
        <v>4</v>
      </c>
      <c r="M106" s="2094">
        <f>СрА15!O22</f>
        <v>4</v>
      </c>
      <c r="N106" s="2094">
        <f>СрА15!P22</f>
        <v>4</v>
      </c>
      <c r="O106" s="2094">
        <f>СрА15!Q22</f>
        <v>4</v>
      </c>
      <c r="P106" s="2094">
        <f>СрА15!R22</f>
        <v>4</v>
      </c>
      <c r="Q106" s="2094">
        <f>СрА15!S22</f>
        <v>2</v>
      </c>
      <c r="R106" s="2094">
        <f>СрА15!T22</f>
        <v>2</v>
      </c>
      <c r="S106" s="2094">
        <f>СрА15!U22</f>
        <v>4</v>
      </c>
      <c r="T106" s="2093">
        <f>СрА15!V22</f>
        <v>2</v>
      </c>
      <c r="U106" s="2093">
        <f>СрА15!W22</f>
        <v>0</v>
      </c>
      <c r="V106" s="2094">
        <f>СрА15!X22</f>
        <v>0</v>
      </c>
      <c r="W106" s="2094">
        <f>СрА15!Y22</f>
        <v>4</v>
      </c>
      <c r="X106" s="2094">
        <f>СрА15!Z22</f>
        <v>6</v>
      </c>
      <c r="Y106" s="2094">
        <f>СрА15!AA22</f>
        <v>4</v>
      </c>
      <c r="Z106" s="2094">
        <f>СрА15!AB22</f>
        <v>6</v>
      </c>
      <c r="AA106" s="2094">
        <f>СрА15!AC22</f>
        <v>4</v>
      </c>
      <c r="AB106" s="2094">
        <f>СрА15!AD22</f>
        <v>6</v>
      </c>
      <c r="AC106" s="2094">
        <f>СрА15!AE22</f>
        <v>4</v>
      </c>
      <c r="AD106" s="2094">
        <f>СрА15!AF22</f>
        <v>6</v>
      </c>
      <c r="AE106" s="2094">
        <f>СрА15!AG22</f>
        <v>4</v>
      </c>
      <c r="AF106" s="2094">
        <f>СрА15!AH22</f>
        <v>6</v>
      </c>
      <c r="AG106" s="2094">
        <f>СрА15!AI22</f>
        <v>4</v>
      </c>
      <c r="AH106" s="2094">
        <f>СрА15!AJ22</f>
        <v>6</v>
      </c>
      <c r="AI106" s="2094">
        <f>СрА15!AK22</f>
        <v>4</v>
      </c>
      <c r="AJ106" s="2094">
        <f>СрА15!AL22</f>
        <v>6</v>
      </c>
      <c r="AK106" s="2094">
        <f>СрА15!AM22</f>
        <v>4</v>
      </c>
      <c r="AL106" s="2094">
        <f>СрА15!AN22</f>
        <v>6</v>
      </c>
      <c r="AM106" s="2094">
        <f>СрА15!AO22</f>
        <v>4</v>
      </c>
      <c r="AN106" s="2094">
        <f>СрА15!AP22</f>
        <v>6</v>
      </c>
      <c r="AO106" s="2094">
        <f>СрА15!AQ22</f>
        <v>4</v>
      </c>
      <c r="AP106" s="2094">
        <f>СрА15!AR22</f>
        <v>4</v>
      </c>
      <c r="AQ106" s="2094">
        <f>СрА15!AS22</f>
        <v>4</v>
      </c>
      <c r="AR106" s="2094">
        <f>СрА15!AT22</f>
        <v>6</v>
      </c>
      <c r="AS106" s="2094">
        <f>СрА15!AU22</f>
        <v>6</v>
      </c>
      <c r="AT106" s="2094" t="e">
        <f>#REF!</f>
        <v>#REF!</v>
      </c>
      <c r="AU106" s="2077">
        <f t="shared" si="34"/>
        <v>60</v>
      </c>
      <c r="AV106" s="2077" t="e">
        <f t="shared" si="35"/>
        <v>#REF!</v>
      </c>
      <c r="AW106" s="2077" t="e">
        <f t="shared" si="36"/>
        <v>#REF!</v>
      </c>
      <c r="AX106" s="160"/>
    </row>
    <row r="107" spans="1:50" ht="30" x14ac:dyDescent="0.25">
      <c r="A107" s="2126" t="s">
        <v>428</v>
      </c>
      <c r="B107" s="2133" t="s">
        <v>379</v>
      </c>
      <c r="C107" s="2094">
        <f>СрА15!E24</f>
        <v>0</v>
      </c>
      <c r="D107" s="2094">
        <f>СрА15!F24</f>
        <v>6</v>
      </c>
      <c r="E107" s="2094">
        <f>СрА15!G24</f>
        <v>4</v>
      </c>
      <c r="F107" s="2094">
        <f>СрА15!H24</f>
        <v>6</v>
      </c>
      <c r="G107" s="2094">
        <f>СрА15!I24</f>
        <v>4</v>
      </c>
      <c r="H107" s="2094">
        <f>СрА15!J24</f>
        <v>6</v>
      </c>
      <c r="I107" s="2094">
        <f>СрА15!K24</f>
        <v>4</v>
      </c>
      <c r="J107" s="2094">
        <f>СрА15!L24</f>
        <v>6</v>
      </c>
      <c r="K107" s="2094">
        <f>СрА15!M24</f>
        <v>4</v>
      </c>
      <c r="L107" s="2094">
        <f>СрА15!N24</f>
        <v>4</v>
      </c>
      <c r="M107" s="2094">
        <f>СрА15!O24</f>
        <v>6</v>
      </c>
      <c r="N107" s="2094">
        <f>СрА15!P24</f>
        <v>6</v>
      </c>
      <c r="O107" s="2094">
        <f>СрА15!Q24</f>
        <v>4</v>
      </c>
      <c r="P107" s="2094">
        <f>СрА15!R24</f>
        <v>6</v>
      </c>
      <c r="Q107" s="2094">
        <f>СрА15!S24</f>
        <v>4</v>
      </c>
      <c r="R107" s="2094">
        <f>СрА15!T24</f>
        <v>6</v>
      </c>
      <c r="S107" s="2094">
        <f>СрА15!U24</f>
        <v>6</v>
      </c>
      <c r="T107" s="2093">
        <f>СрА15!V24</f>
        <v>6</v>
      </c>
      <c r="U107" s="2093">
        <f>СрА15!W24</f>
        <v>0</v>
      </c>
      <c r="V107" s="2094">
        <f>СрА15!X24</f>
        <v>0</v>
      </c>
      <c r="W107" s="2094">
        <f>СрА15!Y24</f>
        <v>0</v>
      </c>
      <c r="X107" s="2094">
        <f>СрА15!Z24</f>
        <v>0</v>
      </c>
      <c r="Y107" s="2094">
        <f>СрА15!AA24</f>
        <v>0</v>
      </c>
      <c r="Z107" s="2094">
        <f>СрА15!AB24</f>
        <v>0</v>
      </c>
      <c r="AA107" s="2094">
        <f>СрА15!AC24</f>
        <v>0</v>
      </c>
      <c r="AB107" s="2094">
        <f>СрА15!AD24</f>
        <v>0</v>
      </c>
      <c r="AC107" s="2094">
        <f>СрА15!AE24</f>
        <v>0</v>
      </c>
      <c r="AD107" s="2094">
        <f>СрА15!AF24</f>
        <v>0</v>
      </c>
      <c r="AE107" s="2094">
        <f>СрА15!AG24</f>
        <v>0</v>
      </c>
      <c r="AF107" s="2094">
        <f>СрА15!AH24</f>
        <v>0</v>
      </c>
      <c r="AG107" s="2094">
        <f>СрА15!AI24</f>
        <v>0</v>
      </c>
      <c r="AH107" s="2094">
        <f>СрА15!AJ24</f>
        <v>0</v>
      </c>
      <c r="AI107" s="2094">
        <f>СрА15!AK24</f>
        <v>0</v>
      </c>
      <c r="AJ107" s="2094">
        <f>СрА15!AL24</f>
        <v>0</v>
      </c>
      <c r="AK107" s="2094">
        <f>СрА15!AM24</f>
        <v>0</v>
      </c>
      <c r="AL107" s="2094">
        <f>СрА15!AN24</f>
        <v>0</v>
      </c>
      <c r="AM107" s="2094">
        <f>СрА15!AO24</f>
        <v>0</v>
      </c>
      <c r="AN107" s="2094">
        <f>СрА15!AP24</f>
        <v>0</v>
      </c>
      <c r="AO107" s="2094">
        <f>СрА15!AQ24</f>
        <v>0</v>
      </c>
      <c r="AP107" s="2094">
        <f>СрА15!AR24</f>
        <v>0</v>
      </c>
      <c r="AQ107" s="2094">
        <f>СрА15!AS24</f>
        <v>0</v>
      </c>
      <c r="AR107" s="2094">
        <f>СрА15!AT24</f>
        <v>0</v>
      </c>
      <c r="AS107" s="2094">
        <f>СрА15!AU24</f>
        <v>0</v>
      </c>
      <c r="AT107" s="2094" t="e">
        <f>#REF!</f>
        <v>#REF!</v>
      </c>
      <c r="AU107" s="2077">
        <f t="shared" si="34"/>
        <v>88</v>
      </c>
      <c r="AV107" s="2077" t="e">
        <f t="shared" si="35"/>
        <v>#REF!</v>
      </c>
      <c r="AW107" s="2077" t="e">
        <f t="shared" si="36"/>
        <v>#REF!</v>
      </c>
      <c r="AX107" s="160"/>
    </row>
    <row r="108" spans="1:50" ht="20.25" x14ac:dyDescent="0.25">
      <c r="A108" s="2126" t="s">
        <v>428</v>
      </c>
      <c r="B108" s="2134" t="s">
        <v>123</v>
      </c>
      <c r="C108" s="2094" t="e">
        <f>'М11-21-31'!E57+#REF!+СрСХМиО14!E13+СрА15!E13</f>
        <v>#REF!</v>
      </c>
      <c r="D108" s="2094" t="e">
        <f>'М11-21-31'!F57+#REF!+СрСХМиО14!F13+СрА15!F13</f>
        <v>#REF!</v>
      </c>
      <c r="E108" s="2094" t="e">
        <f>'М11-21-31'!G57+#REF!+СрСХМиО14!G13+СрА15!G13</f>
        <v>#REF!</v>
      </c>
      <c r="F108" s="2094" t="e">
        <f>'М11-21-31'!H57+#REF!+СрСХМиО14!H13+СрА15!H13</f>
        <v>#REF!</v>
      </c>
      <c r="G108" s="2094" t="e">
        <f>'М11-21-31'!I57+#REF!+СрСХМиО14!I13+СрА15!I13</f>
        <v>#REF!</v>
      </c>
      <c r="H108" s="2094" t="e">
        <f>'М11-21-31'!J57+#REF!+СрСХМиО14!J13+СрА15!J13</f>
        <v>#REF!</v>
      </c>
      <c r="I108" s="2094" t="e">
        <f>'М11-21-31'!K57+#REF!+СрСХМиО14!K13+СрА15!K13</f>
        <v>#REF!</v>
      </c>
      <c r="J108" s="2094" t="e">
        <f>'М11-21-31'!L57+#REF!+СрСХМиО14!L13+СрА15!L13</f>
        <v>#REF!</v>
      </c>
      <c r="K108" s="2094" t="e">
        <f>'М11-21-31'!M57+#REF!+СрСХМиО14!M13+СрА15!M13</f>
        <v>#REF!</v>
      </c>
      <c r="L108" s="2094" t="e">
        <f>'М11-21-31'!N57+#REF!+СрСХМиО14!N13+СрА15!N13</f>
        <v>#REF!</v>
      </c>
      <c r="M108" s="2094" t="e">
        <f>'М11-21-31'!O57+#REF!+СрСХМиО14!O13+СрА15!O13</f>
        <v>#REF!</v>
      </c>
      <c r="N108" s="2094" t="e">
        <f>'М11-21-31'!P57+#REF!+СрСХМиО14!P13+СрА15!P13</f>
        <v>#REF!</v>
      </c>
      <c r="O108" s="2094" t="e">
        <f>'М11-21-31'!Q57+#REF!+СрСХМиО14!Q13+СрА15!Q13</f>
        <v>#REF!</v>
      </c>
      <c r="P108" s="2094" t="e">
        <f>'М11-21-31'!R57+#REF!+СрСХМиО14!R13+СрА15!R13</f>
        <v>#REF!</v>
      </c>
      <c r="Q108" s="2094" t="e">
        <f>'М11-21-31'!S57+#REF!+СрСХМиО14!S13+СрА15!S13</f>
        <v>#REF!</v>
      </c>
      <c r="R108" s="2094" t="e">
        <f>'М11-21-31'!T57+#REF!+СрСХМиО14!T13+СрА15!T13</f>
        <v>#REF!</v>
      </c>
      <c r="S108" s="2094" t="e">
        <f>'М11-21-31'!U57+#REF!+СрСХМиО14!U13+СрА15!U13</f>
        <v>#REF!</v>
      </c>
      <c r="T108" s="2093" t="e">
        <f>'М11-21-31'!V57+#REF!+СрСХМиО14!V13+СрА15!V13</f>
        <v>#REF!</v>
      </c>
      <c r="U108" s="2093" t="e">
        <f>'М11-21-31'!W57+#REF!+СрСХМиО14!W13+СрА15!W13</f>
        <v>#REF!</v>
      </c>
      <c r="V108" s="2094" t="e">
        <f>'М11-21-31'!X57+#REF!+СрСХМиО14!X13+СрА15!X13</f>
        <v>#REF!</v>
      </c>
      <c r="W108" s="2094" t="e">
        <f>'М11-21-31'!Y57+#REF!+СрСХМиО14!Y13+СрА15!Y13</f>
        <v>#REF!</v>
      </c>
      <c r="X108" s="2094" t="e">
        <f>'М11-21-31'!Z57+#REF!+СрСХМиО14!Z13+СрА15!Z13</f>
        <v>#REF!</v>
      </c>
      <c r="Y108" s="2094" t="e">
        <f>'М11-21-31'!AA57+#REF!+СрСХМиО14!AA13+СрА15!AA13</f>
        <v>#REF!</v>
      </c>
      <c r="Z108" s="2094" t="e">
        <f>'М11-21-31'!AB57+#REF!+СрСХМиО14!AB13+СрА15!AB13</f>
        <v>#REF!</v>
      </c>
      <c r="AA108" s="2094" t="e">
        <f>'М11-21-31'!AC57+#REF!+СрСХМиО14!AC13+СрА15!AC13</f>
        <v>#REF!</v>
      </c>
      <c r="AB108" s="2094" t="e">
        <f>'М11-21-31'!AD57+#REF!+СрСХМиО14!AD13+СрА15!AD13</f>
        <v>#REF!</v>
      </c>
      <c r="AC108" s="2094" t="e">
        <f>'М11-21-31'!AE57+#REF!+СрСХМиО14!AE13+СрА15!AE13</f>
        <v>#REF!</v>
      </c>
      <c r="AD108" s="2094" t="e">
        <f>'М11-21-31'!AF57+#REF!+СрСХМиО14!AF13+СрА15!AF13</f>
        <v>#REF!</v>
      </c>
      <c r="AE108" s="2094" t="e">
        <f>'М11-21-31'!AG57+#REF!+СрСХМиО14!AG13+СрА15!AG13</f>
        <v>#REF!</v>
      </c>
      <c r="AF108" s="2094" t="e">
        <f>'М11-21-31'!AH57+#REF!+СрСХМиО14!AH13+СрА15!AH13</f>
        <v>#REF!</v>
      </c>
      <c r="AG108" s="2094" t="e">
        <f>'М11-21-31'!AI57+#REF!+СрСХМиО14!AI13+СрА15!AI13</f>
        <v>#REF!</v>
      </c>
      <c r="AH108" s="2094" t="e">
        <f>'М11-21-31'!AJ57+#REF!+СрСХМиО14!AJ13+СрА15!AJ13</f>
        <v>#REF!</v>
      </c>
      <c r="AI108" s="2094" t="e">
        <f>'М11-21-31'!AK57+#REF!+СрСХМиО14!AK13+СрА15!AK13</f>
        <v>#REF!</v>
      </c>
      <c r="AJ108" s="2094" t="e">
        <f>'М11-21-31'!AL57+#REF!+СрСХМиО14!AL13+СрА15!AL13</f>
        <v>#REF!</v>
      </c>
      <c r="AK108" s="2094" t="e">
        <f>'М11-21-31'!AM57+#REF!+СрСХМиО14!AM13+СрА15!AM13</f>
        <v>#REF!</v>
      </c>
      <c r="AL108" s="2094" t="e">
        <f>'М11-21-31'!AN57+#REF!+СрСХМиО14!AN13+СрА15!AN13</f>
        <v>#REF!</v>
      </c>
      <c r="AM108" s="2094" t="e">
        <f>'М11-21-31'!AO57+#REF!+СрСХМиО14!AO13+СрА15!AO13</f>
        <v>#REF!</v>
      </c>
      <c r="AN108" s="2094" t="e">
        <f>'М11-21-31'!AP57+#REF!+СрСХМиО14!AP13+СрА15!AP13</f>
        <v>#REF!</v>
      </c>
      <c r="AO108" s="2094" t="e">
        <f>'М11-21-31'!AQ57+#REF!+СрСХМиО14!AQ13+СрА15!AQ13</f>
        <v>#REF!</v>
      </c>
      <c r="AP108" s="2094" t="e">
        <f>'М11-21-31'!AR57+#REF!+СрСХМиО14!AR13+СрА15!AR13</f>
        <v>#REF!</v>
      </c>
      <c r="AQ108" s="2094" t="e">
        <f>'М11-21-31'!AS57+#REF!+СрСХМиО14!AS13+СрА15!AS13</f>
        <v>#REF!</v>
      </c>
      <c r="AR108" s="2094" t="e">
        <f>'М11-21-31'!AT57+#REF!+СрСХМиО14!AT13+СрА15!AT13</f>
        <v>#REF!</v>
      </c>
      <c r="AS108" s="2094" t="e">
        <f>'М11-21-31'!AU57+#REF!+СрСХМиО14!AU13+СрА15!AU13</f>
        <v>#REF!</v>
      </c>
      <c r="AT108" s="2094" t="e">
        <f>'М11-21-31'!AV57+#REF!+СрСХМиО14!AW13+#REF!</f>
        <v>#REF!</v>
      </c>
      <c r="AU108" s="2077" t="e">
        <f t="shared" si="34"/>
        <v>#REF!</v>
      </c>
      <c r="AV108" s="2077" t="e">
        <f t="shared" si="35"/>
        <v>#REF!</v>
      </c>
      <c r="AW108" s="2077" t="e">
        <f t="shared" si="36"/>
        <v>#REF!</v>
      </c>
      <c r="AX108" s="160"/>
    </row>
    <row r="109" spans="1:50" ht="60" x14ac:dyDescent="0.25">
      <c r="A109" s="2126" t="s">
        <v>428</v>
      </c>
      <c r="B109" s="2135" t="s">
        <v>196</v>
      </c>
      <c r="C109" s="2094">
        <f>'Т12-22-32'!E32</f>
        <v>4</v>
      </c>
      <c r="D109" s="2094">
        <f>'Т12-22-32'!F32</f>
        <v>2</v>
      </c>
      <c r="E109" s="2094">
        <f>'Т12-22-32'!G32</f>
        <v>2</v>
      </c>
      <c r="F109" s="2094">
        <f>'Т12-22-32'!H32</f>
        <v>2</v>
      </c>
      <c r="G109" s="2094">
        <f>'Т12-22-32'!I32</f>
        <v>2</v>
      </c>
      <c r="H109" s="2094">
        <f>'Т12-22-32'!J32</f>
        <v>2</v>
      </c>
      <c r="I109" s="2094">
        <f>'Т12-22-32'!K32</f>
        <v>0</v>
      </c>
      <c r="J109" s="2094">
        <f>'Т12-22-32'!L32</f>
        <v>2</v>
      </c>
      <c r="K109" s="2094">
        <f>'Т12-22-32'!M32</f>
        <v>2</v>
      </c>
      <c r="L109" s="2094">
        <f>'Т12-22-32'!N32</f>
        <v>2</v>
      </c>
      <c r="M109" s="2094">
        <f>'Т12-22-32'!O32</f>
        <v>2</v>
      </c>
      <c r="N109" s="2094">
        <f>'Т12-22-32'!P32</f>
        <v>2</v>
      </c>
      <c r="O109" s="2094">
        <f>'Т12-22-32'!Q32</f>
        <v>2</v>
      </c>
      <c r="P109" s="2094">
        <f>'Т12-22-32'!R32</f>
        <v>0</v>
      </c>
      <c r="Q109" s="2094">
        <f>'Т12-22-32'!S32</f>
        <v>0</v>
      </c>
      <c r="R109" s="2094">
        <f>'Т12-22-32'!T32</f>
        <v>0</v>
      </c>
      <c r="S109" s="2094">
        <f>'Т12-22-32'!U32</f>
        <v>0</v>
      </c>
      <c r="T109" s="2093">
        <f>'Т12-22-32'!V32</f>
        <v>0</v>
      </c>
      <c r="U109" s="2093">
        <f>'Т12-22-32'!W32</f>
        <v>0</v>
      </c>
      <c r="V109" s="2094">
        <f>'Т12-22-32'!X32</f>
        <v>0</v>
      </c>
      <c r="W109" s="2094">
        <f>'Т12-22-32'!Y32</f>
        <v>0</v>
      </c>
      <c r="X109" s="2094">
        <f>'Т12-22-32'!Z32</f>
        <v>2</v>
      </c>
      <c r="Y109" s="2094">
        <f>'Т12-22-32'!AA32</f>
        <v>2</v>
      </c>
      <c r="Z109" s="2094">
        <f>'Т12-22-32'!AB32</f>
        <v>2</v>
      </c>
      <c r="AA109" s="2094">
        <f>'Т12-22-32'!AC32</f>
        <v>2</v>
      </c>
      <c r="AB109" s="2094">
        <f>'Т12-22-32'!AD32</f>
        <v>0</v>
      </c>
      <c r="AC109" s="2094">
        <f>'Т12-22-32'!AE32</f>
        <v>2</v>
      </c>
      <c r="AD109" s="2094">
        <f>'Т12-22-32'!AF32</f>
        <v>2</v>
      </c>
      <c r="AE109" s="2094">
        <f>'Т12-22-32'!AG32</f>
        <v>0</v>
      </c>
      <c r="AF109" s="2094">
        <f>'Т12-22-32'!AH32</f>
        <v>2</v>
      </c>
      <c r="AG109" s="2094">
        <f>'Т12-22-32'!AI32</f>
        <v>2</v>
      </c>
      <c r="AH109" s="2094">
        <f>'Т12-22-32'!AJ32</f>
        <v>0</v>
      </c>
      <c r="AI109" s="2094">
        <f>'Т12-22-32'!AK32</f>
        <v>2</v>
      </c>
      <c r="AJ109" s="2094">
        <f>'Т12-22-32'!AL32</f>
        <v>2</v>
      </c>
      <c r="AK109" s="2094">
        <f>'Т12-22-32'!AM32</f>
        <v>0</v>
      </c>
      <c r="AL109" s="2094">
        <f>'Т12-22-32'!AN32</f>
        <v>2</v>
      </c>
      <c r="AM109" s="2094">
        <f>'Т12-22-32'!AO32</f>
        <v>2</v>
      </c>
      <c r="AN109" s="2094">
        <f>'Т12-22-32'!AP32</f>
        <v>0</v>
      </c>
      <c r="AO109" s="2094">
        <f>'Т12-22-32'!AQ32</f>
        <v>2</v>
      </c>
      <c r="AP109" s="2094">
        <f>'Т12-22-32'!AR32</f>
        <v>2</v>
      </c>
      <c r="AQ109" s="2094">
        <f>'Т12-22-32'!AS32</f>
        <v>2</v>
      </c>
      <c r="AR109" s="2094">
        <f>'Т12-22-32'!AT32</f>
        <v>0</v>
      </c>
      <c r="AS109" s="2094">
        <f>'Т12-22-32'!AU32</f>
        <v>0</v>
      </c>
      <c r="AT109" s="2094">
        <f>'Т12-22-32'!AV32</f>
        <v>0</v>
      </c>
      <c r="AU109" s="2077">
        <f t="shared" si="34"/>
        <v>26</v>
      </c>
      <c r="AV109" s="2077">
        <f t="shared" si="35"/>
        <v>30</v>
      </c>
      <c r="AW109" s="2077">
        <f t="shared" si="36"/>
        <v>56</v>
      </c>
      <c r="AX109" s="160"/>
    </row>
    <row r="110" spans="1:50" ht="45" x14ac:dyDescent="0.25">
      <c r="A110" s="2126" t="s">
        <v>428</v>
      </c>
      <c r="B110" s="2135" t="s">
        <v>103</v>
      </c>
      <c r="C110" s="2094">
        <f>'М11-21-31'!E66</f>
        <v>4</v>
      </c>
      <c r="D110" s="2094">
        <f>'М11-21-31'!F66</f>
        <v>4</v>
      </c>
      <c r="E110" s="2094">
        <f>'М11-21-31'!G66</f>
        <v>2</v>
      </c>
      <c r="F110" s="2094">
        <f>'М11-21-31'!H66</f>
        <v>2</v>
      </c>
      <c r="G110" s="2094">
        <f>'М11-21-31'!I66</f>
        <v>4</v>
      </c>
      <c r="H110" s="2094">
        <f>'М11-21-31'!J66</f>
        <v>2</v>
      </c>
      <c r="I110" s="2094">
        <f>'М11-21-31'!K66</f>
        <v>4</v>
      </c>
      <c r="J110" s="2094">
        <f>'М11-21-31'!L66</f>
        <v>2</v>
      </c>
      <c r="K110" s="2094">
        <f>'М11-21-31'!M66</f>
        <v>4</v>
      </c>
      <c r="L110" s="2094">
        <f>'М11-21-31'!N66</f>
        <v>4</v>
      </c>
      <c r="M110" s="2094">
        <f>'М11-21-31'!O66</f>
        <v>4</v>
      </c>
      <c r="N110" s="2094">
        <f>'М11-21-31'!P66</f>
        <v>2</v>
      </c>
      <c r="O110" s="2094">
        <f>'М11-21-31'!Q66</f>
        <v>2</v>
      </c>
      <c r="P110" s="2094">
        <f>'М11-21-31'!R66</f>
        <v>2</v>
      </c>
      <c r="Q110" s="2094">
        <f>'М11-21-31'!S66</f>
        <v>2</v>
      </c>
      <c r="R110" s="2094">
        <f>'М11-21-31'!T66</f>
        <v>4</v>
      </c>
      <c r="S110" s="2094">
        <f>'М11-21-31'!U66</f>
        <v>2</v>
      </c>
      <c r="T110" s="2093">
        <f>'М11-21-31'!V66</f>
        <v>0</v>
      </c>
      <c r="U110" s="2093">
        <f>'М11-21-31'!W66</f>
        <v>0</v>
      </c>
      <c r="V110" s="2094">
        <f>'М11-21-31'!X66</f>
        <v>0</v>
      </c>
      <c r="W110" s="2094">
        <f>'М11-21-31'!Y66</f>
        <v>4</v>
      </c>
      <c r="X110" s="2094">
        <f>'М11-21-31'!Z66</f>
        <v>4</v>
      </c>
      <c r="Y110" s="2094">
        <f>'М11-21-31'!AA66</f>
        <v>2</v>
      </c>
      <c r="Z110" s="2094">
        <f>'М11-21-31'!AB66</f>
        <v>4</v>
      </c>
      <c r="AA110" s="2094">
        <f>'М11-21-31'!AC66</f>
        <v>2</v>
      </c>
      <c r="AB110" s="2094">
        <f>'М11-21-31'!AD66</f>
        <v>4</v>
      </c>
      <c r="AC110" s="2094">
        <f>'М11-21-31'!AE66</f>
        <v>0</v>
      </c>
      <c r="AD110" s="2094">
        <f>'М11-21-31'!AF66</f>
        <v>0</v>
      </c>
      <c r="AE110" s="2094">
        <f>'М11-21-31'!AG66</f>
        <v>0</v>
      </c>
      <c r="AF110" s="2094">
        <f>'М11-21-31'!AH66</f>
        <v>0</v>
      </c>
      <c r="AG110" s="2094">
        <f>'М11-21-31'!AI66</f>
        <v>0</v>
      </c>
      <c r="AH110" s="2094">
        <f>'М11-21-31'!AJ66</f>
        <v>0</v>
      </c>
      <c r="AI110" s="2094">
        <f>'М11-21-31'!AK66</f>
        <v>2</v>
      </c>
      <c r="AJ110" s="2094">
        <f>'М11-21-31'!AL66</f>
        <v>2</v>
      </c>
      <c r="AK110" s="2094">
        <f>'М11-21-31'!AM66</f>
        <v>4</v>
      </c>
      <c r="AL110" s="2094">
        <f>'М11-21-31'!AN66</f>
        <v>2</v>
      </c>
      <c r="AM110" s="2094">
        <f>'М11-21-31'!AO66</f>
        <v>2</v>
      </c>
      <c r="AN110" s="2094">
        <f>'М11-21-31'!AP66</f>
        <v>2</v>
      </c>
      <c r="AO110" s="2094">
        <f>'М11-21-31'!AQ66</f>
        <v>2</v>
      </c>
      <c r="AP110" s="2094">
        <f>'М11-21-31'!AR66</f>
        <v>2</v>
      </c>
      <c r="AQ110" s="2094">
        <f>'М11-21-31'!AS66</f>
        <v>6</v>
      </c>
      <c r="AR110" s="2094">
        <f>'М11-21-31'!AT66</f>
        <v>0</v>
      </c>
      <c r="AS110" s="2094">
        <f>'М11-21-31'!AU66</f>
        <v>0</v>
      </c>
      <c r="AT110" s="2094">
        <f>'М11-21-31'!AV66</f>
        <v>0</v>
      </c>
      <c r="AU110" s="2077">
        <f t="shared" si="34"/>
        <v>50</v>
      </c>
      <c r="AV110" s="2077">
        <f t="shared" si="35"/>
        <v>44</v>
      </c>
      <c r="AW110" s="2077">
        <f t="shared" si="36"/>
        <v>94</v>
      </c>
      <c r="AX110" s="160"/>
    </row>
    <row r="111" spans="1:50" ht="60" x14ac:dyDescent="0.25">
      <c r="A111" s="2126" t="s">
        <v>428</v>
      </c>
      <c r="B111" s="2135" t="s">
        <v>245</v>
      </c>
      <c r="C111" s="2094">
        <f>'Т12-22-32'!E74+'Т12-22-32'!E100</f>
        <v>8</v>
      </c>
      <c r="D111" s="2094">
        <f>'Т12-22-32'!F74+'Т12-22-32'!F100</f>
        <v>8</v>
      </c>
      <c r="E111" s="2094">
        <f>'Т12-22-32'!G74+'Т12-22-32'!G100</f>
        <v>12</v>
      </c>
      <c r="F111" s="2094">
        <f>'Т12-22-32'!H74+'Т12-22-32'!H100</f>
        <v>8</v>
      </c>
      <c r="G111" s="2094">
        <f>'Т12-22-32'!I74+'Т12-22-32'!I100</f>
        <v>4</v>
      </c>
      <c r="H111" s="2094">
        <f>'Т12-22-32'!J74+'Т12-22-32'!J100</f>
        <v>4</v>
      </c>
      <c r="I111" s="2094">
        <f>'Т12-22-32'!K74+'Т12-22-32'!K100</f>
        <v>4</v>
      </c>
      <c r="J111" s="2094">
        <f>'Т12-22-32'!L74+'Т12-22-32'!L100</f>
        <v>6</v>
      </c>
      <c r="K111" s="2094">
        <f>'Т12-22-32'!M74+'Т12-22-32'!M100</f>
        <v>4</v>
      </c>
      <c r="L111" s="2094">
        <f>'Т12-22-32'!N74+'Т12-22-32'!N100</f>
        <v>2</v>
      </c>
      <c r="M111" s="2094">
        <f>'Т12-22-32'!O74+'Т12-22-32'!O100</f>
        <v>4</v>
      </c>
      <c r="N111" s="2094">
        <f>'Т12-22-32'!P74+'Т12-22-32'!P100</f>
        <v>6</v>
      </c>
      <c r="O111" s="2094">
        <f>'Т12-22-32'!Q74+'Т12-22-32'!Q100</f>
        <v>6</v>
      </c>
      <c r="P111" s="2094">
        <f>'Т12-22-32'!R74+'Т12-22-32'!R100</f>
        <v>12</v>
      </c>
      <c r="Q111" s="2094">
        <f>'Т12-22-32'!S74+'Т12-22-32'!S100</f>
        <v>8</v>
      </c>
      <c r="R111" s="2094">
        <f>'Т12-22-32'!T74+'Т12-22-32'!T100</f>
        <v>8</v>
      </c>
      <c r="S111" s="2094">
        <f>'Т12-22-32'!U74+'Т12-22-32'!U100</f>
        <v>8</v>
      </c>
      <c r="T111" s="2093">
        <f>'Т12-22-32'!V74+'Т12-22-32'!V100</f>
        <v>0</v>
      </c>
      <c r="U111" s="2093">
        <f>'Т12-22-32'!W74+'Т12-22-32'!W100</f>
        <v>0</v>
      </c>
      <c r="V111" s="2094">
        <f>'Т12-22-32'!X74+'Т12-22-32'!X100</f>
        <v>2</v>
      </c>
      <c r="W111" s="2094">
        <f>'Т12-22-32'!Y74+'Т12-22-32'!Y100</f>
        <v>4</v>
      </c>
      <c r="X111" s="2094">
        <f>'Т12-22-32'!Z74+'Т12-22-32'!Z100</f>
        <v>2</v>
      </c>
      <c r="Y111" s="2094">
        <f>'Т12-22-32'!AA74+'Т12-22-32'!AA100</f>
        <v>4</v>
      </c>
      <c r="Z111" s="2094">
        <f>'Т12-22-32'!AB74+'Т12-22-32'!AB100</f>
        <v>4</v>
      </c>
      <c r="AA111" s="2094">
        <f>'Т12-22-32'!AC74+'Т12-22-32'!AC100</f>
        <v>4</v>
      </c>
      <c r="AB111" s="2094">
        <f>'Т12-22-32'!AD74+'Т12-22-32'!AD100</f>
        <v>4</v>
      </c>
      <c r="AC111" s="2094">
        <f>'Т12-22-32'!AE74+'Т12-22-32'!AE100</f>
        <v>0</v>
      </c>
      <c r="AD111" s="2094">
        <f>'Т12-22-32'!AF74+'Т12-22-32'!AF100</f>
        <v>2</v>
      </c>
      <c r="AE111" s="2094">
        <f>'Т12-22-32'!AG74+'Т12-22-32'!AG100</f>
        <v>2</v>
      </c>
      <c r="AF111" s="2094">
        <f>'Т12-22-32'!AH74+'Т12-22-32'!AH100</f>
        <v>2</v>
      </c>
      <c r="AG111" s="2094">
        <f>'Т12-22-32'!AI74+'Т12-22-32'!AI100</f>
        <v>0</v>
      </c>
      <c r="AH111" s="2094">
        <f>'Т12-22-32'!AJ74+'Т12-22-32'!AJ100</f>
        <v>2</v>
      </c>
      <c r="AI111" s="2094">
        <f>'Т12-22-32'!AK74+'Т12-22-32'!AK100</f>
        <v>2</v>
      </c>
      <c r="AJ111" s="2094">
        <f>'Т12-22-32'!AL74+'Т12-22-32'!AL100</f>
        <v>4</v>
      </c>
      <c r="AK111" s="2094">
        <f>'Т12-22-32'!AM74+'Т12-22-32'!AM100</f>
        <v>4</v>
      </c>
      <c r="AL111" s="2094">
        <f>'Т12-22-32'!AN74+'Т12-22-32'!AN100</f>
        <v>2</v>
      </c>
      <c r="AM111" s="2094">
        <f>'Т12-22-32'!AO74+'Т12-22-32'!AO100</f>
        <v>4</v>
      </c>
      <c r="AN111" s="2094">
        <f>'Т12-22-32'!AP74+'Т12-22-32'!AP100</f>
        <v>8</v>
      </c>
      <c r="AO111" s="2094">
        <f>'Т12-22-32'!AQ74+'Т12-22-32'!AQ100</f>
        <v>4</v>
      </c>
      <c r="AP111" s="2094">
        <f>'Т12-22-32'!AR74+'Т12-22-32'!AR100</f>
        <v>0</v>
      </c>
      <c r="AQ111" s="2094">
        <f>'Т12-22-32'!AS74+'Т12-22-32'!AS100</f>
        <v>0</v>
      </c>
      <c r="AR111" s="2094">
        <f>'Т12-22-32'!AT74+'Т12-22-32'!AT100</f>
        <v>0</v>
      </c>
      <c r="AS111" s="2094">
        <f>'Т12-22-32'!AU74+'Т12-22-32'!AU100</f>
        <v>0</v>
      </c>
      <c r="AT111" s="2094">
        <f>'Т12-22-32'!AV74+'Т12-22-32'!AV100</f>
        <v>0</v>
      </c>
      <c r="AU111" s="2077">
        <f t="shared" si="34"/>
        <v>112</v>
      </c>
      <c r="AV111" s="2077">
        <f t="shared" si="35"/>
        <v>60</v>
      </c>
      <c r="AW111" s="2077">
        <f t="shared" si="36"/>
        <v>172</v>
      </c>
      <c r="AX111" s="160"/>
    </row>
    <row r="112" spans="1:50" ht="63.75" customHeight="1" x14ac:dyDescent="0.25">
      <c r="A112" s="2126" t="s">
        <v>428</v>
      </c>
      <c r="B112" s="2135" t="s">
        <v>247</v>
      </c>
      <c r="C112" s="2094">
        <f>'Т12-22-32'!E101+'Э13-23-33'!E76</f>
        <v>4</v>
      </c>
      <c r="D112" s="2094">
        <f>'Т12-22-32'!F101+'Э13-23-33'!F76</f>
        <v>2</v>
      </c>
      <c r="E112" s="2094">
        <f>'Т12-22-32'!G101+'Э13-23-33'!G76</f>
        <v>4</v>
      </c>
      <c r="F112" s="2094">
        <f>'Т12-22-32'!H101+'Э13-23-33'!H76</f>
        <v>4</v>
      </c>
      <c r="G112" s="2094">
        <f>'Т12-22-32'!I101+'Э13-23-33'!I76</f>
        <v>2</v>
      </c>
      <c r="H112" s="2094">
        <f>'Т12-22-32'!J101+'Э13-23-33'!J76</f>
        <v>2</v>
      </c>
      <c r="I112" s="2094">
        <f>'Т12-22-32'!K101+'Э13-23-33'!K76</f>
        <v>2</v>
      </c>
      <c r="J112" s="2094">
        <f>'Т12-22-32'!L101+'Э13-23-33'!L76</f>
        <v>4</v>
      </c>
      <c r="K112" s="2094">
        <f>'Т12-22-32'!M101+'Э13-23-33'!M76</f>
        <v>2</v>
      </c>
      <c r="L112" s="2094">
        <f>'Т12-22-32'!N101+'Э13-23-33'!N76</f>
        <v>2</v>
      </c>
      <c r="M112" s="2094">
        <f>'Т12-22-32'!O101+'Э13-23-33'!O76</f>
        <v>2</v>
      </c>
      <c r="N112" s="2094">
        <f>'Т12-22-32'!P101+'Э13-23-33'!P76</f>
        <v>4</v>
      </c>
      <c r="O112" s="2094">
        <f>'Т12-22-32'!Q101+'Э13-23-33'!Q76</f>
        <v>2</v>
      </c>
      <c r="P112" s="2094">
        <f>'Т12-22-32'!R101+'Э13-23-33'!R76</f>
        <v>4</v>
      </c>
      <c r="Q112" s="2094">
        <f>'Т12-22-32'!S101+'Э13-23-33'!S76</f>
        <v>2</v>
      </c>
      <c r="R112" s="2094">
        <f>'Т12-22-32'!T101+'Э13-23-33'!T76</f>
        <v>6</v>
      </c>
      <c r="S112" s="2094">
        <f>'Т12-22-32'!U101+'Э13-23-33'!U76</f>
        <v>4</v>
      </c>
      <c r="T112" s="2093">
        <f>'Т12-22-32'!V101+'Э13-23-33'!V76</f>
        <v>0</v>
      </c>
      <c r="U112" s="2093">
        <f>'Т12-22-32'!W101+'Э13-23-33'!W76</f>
        <v>0</v>
      </c>
      <c r="V112" s="2094">
        <f>'Т12-22-32'!X101+'Э13-23-33'!X76</f>
        <v>4</v>
      </c>
      <c r="W112" s="2094">
        <f>'Т12-22-32'!Y101+'Э13-23-33'!Y76</f>
        <v>2</v>
      </c>
      <c r="X112" s="2094">
        <f>'Т12-22-32'!Z101+'Э13-23-33'!Z76</f>
        <v>2</v>
      </c>
      <c r="Y112" s="2094">
        <f>'Т12-22-32'!AA101+'Э13-23-33'!AA76</f>
        <v>2</v>
      </c>
      <c r="Z112" s="2094">
        <f>'Т12-22-32'!AB101+'Э13-23-33'!AB76</f>
        <v>2</v>
      </c>
      <c r="AA112" s="2094">
        <f>'Т12-22-32'!AC101+'Э13-23-33'!AC76</f>
        <v>2</v>
      </c>
      <c r="AB112" s="2094">
        <f>'Т12-22-32'!AD101+'Э13-23-33'!AD76</f>
        <v>2</v>
      </c>
      <c r="AC112" s="2094">
        <f>'Т12-22-32'!AE101+'Э13-23-33'!AE76</f>
        <v>2</v>
      </c>
      <c r="AD112" s="2094">
        <f>'Т12-22-32'!AF101+'Э13-23-33'!AF76</f>
        <v>2</v>
      </c>
      <c r="AE112" s="2094">
        <f>'Т12-22-32'!AG101+'Э13-23-33'!AG76</f>
        <v>4</v>
      </c>
      <c r="AF112" s="2094">
        <f>'Т12-22-32'!AH101+'Э13-23-33'!AH76</f>
        <v>2</v>
      </c>
      <c r="AG112" s="2094">
        <f>'Т12-22-32'!AI101+'Э13-23-33'!AI76</f>
        <v>2</v>
      </c>
      <c r="AH112" s="2094">
        <f>'Т12-22-32'!AJ101+'Э13-23-33'!AJ76</f>
        <v>4</v>
      </c>
      <c r="AI112" s="2094">
        <f>'Т12-22-32'!AK101+'Э13-23-33'!AK76</f>
        <v>4</v>
      </c>
      <c r="AJ112" s="2094">
        <f>'Т12-22-32'!AL101+'Э13-23-33'!AL76</f>
        <v>4</v>
      </c>
      <c r="AK112" s="2094">
        <f>'Т12-22-32'!AM101+'Э13-23-33'!AM76</f>
        <v>4</v>
      </c>
      <c r="AL112" s="2094">
        <f>'Т12-22-32'!AN101+'Э13-23-33'!AN76</f>
        <v>2</v>
      </c>
      <c r="AM112" s="2094">
        <f>'Т12-22-32'!AO101+'Э13-23-33'!AO76</f>
        <v>4</v>
      </c>
      <c r="AN112" s="2094">
        <f>'Т12-22-32'!AP101+'Э13-23-33'!AP76</f>
        <v>4</v>
      </c>
      <c r="AO112" s="2094">
        <f>'Т12-22-32'!AQ101+'Э13-23-33'!AQ76</f>
        <v>0</v>
      </c>
      <c r="AP112" s="2094">
        <f>'Т12-22-32'!AR101+'Э13-23-33'!AR76</f>
        <v>0</v>
      </c>
      <c r="AQ112" s="2094">
        <f>'Т12-22-32'!AS101+'Э13-23-33'!AS76</f>
        <v>0</v>
      </c>
      <c r="AR112" s="2094">
        <f>'Т12-22-32'!AT101+'Э13-23-33'!AT76</f>
        <v>0</v>
      </c>
      <c r="AS112" s="2094">
        <f>'Т12-22-32'!AU101+'Э13-23-33'!AU76</f>
        <v>0</v>
      </c>
      <c r="AT112" s="2094">
        <f>'Т12-22-32'!AV101+'Э13-23-33'!AV76</f>
        <v>0</v>
      </c>
      <c r="AU112" s="2077">
        <f t="shared" si="34"/>
        <v>52</v>
      </c>
      <c r="AV112" s="2077">
        <f t="shared" si="35"/>
        <v>54</v>
      </c>
      <c r="AW112" s="2077">
        <f t="shared" si="36"/>
        <v>106</v>
      </c>
      <c r="AX112" s="160"/>
    </row>
    <row r="113" spans="1:50" ht="30" x14ac:dyDescent="0.25">
      <c r="A113" s="2126" t="s">
        <v>428</v>
      </c>
      <c r="B113" s="2136" t="s">
        <v>429</v>
      </c>
      <c r="C113" s="2094">
        <f>'Э13-23-33'!E75</f>
        <v>4</v>
      </c>
      <c r="D113" s="2094">
        <f>'Э13-23-33'!F75</f>
        <v>2</v>
      </c>
      <c r="E113" s="2094">
        <f>'Э13-23-33'!G75</f>
        <v>2</v>
      </c>
      <c r="F113" s="2094">
        <f>'Э13-23-33'!H75</f>
        <v>0</v>
      </c>
      <c r="G113" s="2094">
        <f>'Э13-23-33'!I75</f>
        <v>2</v>
      </c>
      <c r="H113" s="2094">
        <f>'Э13-23-33'!J75</f>
        <v>0</v>
      </c>
      <c r="I113" s="2094">
        <f>'Э13-23-33'!K75</f>
        <v>2</v>
      </c>
      <c r="J113" s="2094">
        <f>'Э13-23-33'!L75</f>
        <v>4</v>
      </c>
      <c r="K113" s="2094">
        <f>'Э13-23-33'!M75</f>
        <v>0</v>
      </c>
      <c r="L113" s="2094">
        <f>'Э13-23-33'!N75</f>
        <v>2</v>
      </c>
      <c r="M113" s="2094">
        <f>'Э13-23-33'!O75</f>
        <v>2</v>
      </c>
      <c r="N113" s="2094">
        <f>'Э13-23-33'!P75</f>
        <v>0</v>
      </c>
      <c r="O113" s="2094">
        <f>'Э13-23-33'!Q75</f>
        <v>2</v>
      </c>
      <c r="P113" s="2094">
        <f>'Э13-23-33'!R75</f>
        <v>2</v>
      </c>
      <c r="Q113" s="2094">
        <f>'Э13-23-33'!S75</f>
        <v>2</v>
      </c>
      <c r="R113" s="2094">
        <f>'Э13-23-33'!T75</f>
        <v>2</v>
      </c>
      <c r="S113" s="2094">
        <f>'Э13-23-33'!U75</f>
        <v>2</v>
      </c>
      <c r="T113" s="2093">
        <f>'Э13-23-33'!V75</f>
        <v>0</v>
      </c>
      <c r="U113" s="2093">
        <f>'Э13-23-33'!W75</f>
        <v>0</v>
      </c>
      <c r="V113" s="2094">
        <f>'Э13-23-33'!X75</f>
        <v>6</v>
      </c>
      <c r="W113" s="2094">
        <f>'Э13-23-33'!Y75</f>
        <v>4</v>
      </c>
      <c r="X113" s="2094">
        <f>'Э13-23-33'!Z75</f>
        <v>4</v>
      </c>
      <c r="Y113" s="2094">
        <f>'Э13-23-33'!AA75</f>
        <v>0</v>
      </c>
      <c r="Z113" s="2094">
        <f>'Э13-23-33'!AB75</f>
        <v>0</v>
      </c>
      <c r="AA113" s="2094">
        <f>'Э13-23-33'!AC75</f>
        <v>0</v>
      </c>
      <c r="AB113" s="2094">
        <f>'Э13-23-33'!AD75</f>
        <v>0</v>
      </c>
      <c r="AC113" s="2094">
        <f>'Э13-23-33'!AE75</f>
        <v>0</v>
      </c>
      <c r="AD113" s="2094">
        <f>'Э13-23-33'!AF75</f>
        <v>0</v>
      </c>
      <c r="AE113" s="2094">
        <f>'Э13-23-33'!AG75</f>
        <v>0</v>
      </c>
      <c r="AF113" s="2094">
        <f>'Э13-23-33'!AH75</f>
        <v>0</v>
      </c>
      <c r="AG113" s="2094">
        <f>'Э13-23-33'!AI75</f>
        <v>4</v>
      </c>
      <c r="AH113" s="2094">
        <f>'Э13-23-33'!AJ75</f>
        <v>6</v>
      </c>
      <c r="AI113" s="2094">
        <f>'Э13-23-33'!AK75</f>
        <v>6</v>
      </c>
      <c r="AJ113" s="2094">
        <f>'Э13-23-33'!AL75</f>
        <v>6</v>
      </c>
      <c r="AK113" s="2094">
        <f>'Э13-23-33'!AM75</f>
        <v>6</v>
      </c>
      <c r="AL113" s="2094">
        <f>'Э13-23-33'!AN75</f>
        <v>4</v>
      </c>
      <c r="AM113" s="2094">
        <f>'Э13-23-33'!AO75</f>
        <v>6</v>
      </c>
      <c r="AN113" s="2094">
        <f>'Э13-23-33'!AP75</f>
        <v>4</v>
      </c>
      <c r="AO113" s="2094">
        <f>'Э13-23-33'!AQ75</f>
        <v>4</v>
      </c>
      <c r="AP113" s="2094">
        <f>'Э13-23-33'!AR75</f>
        <v>4</v>
      </c>
      <c r="AQ113" s="2094">
        <f>'Э13-23-33'!AS75</f>
        <v>6</v>
      </c>
      <c r="AR113" s="2094">
        <f>'Э13-23-33'!AT75</f>
        <v>0</v>
      </c>
      <c r="AS113" s="2094">
        <f>'Э13-23-33'!AU75</f>
        <v>0</v>
      </c>
      <c r="AT113" s="2094">
        <f>'Э13-23-33'!AV75</f>
        <v>0</v>
      </c>
      <c r="AU113" s="2077">
        <f t="shared" si="34"/>
        <v>30</v>
      </c>
      <c r="AV113" s="2077">
        <f t="shared" si="35"/>
        <v>70</v>
      </c>
      <c r="AW113" s="2077">
        <f t="shared" si="36"/>
        <v>100</v>
      </c>
      <c r="AX113" s="160"/>
    </row>
    <row r="114" spans="1:50" ht="20.25" x14ac:dyDescent="0.25">
      <c r="A114" s="2083"/>
      <c r="B114" s="2066"/>
      <c r="C114" s="2137" t="e">
        <f t="shared" ref="C114:AT114" si="37">SUM(C105:C113)</f>
        <v>#REF!</v>
      </c>
      <c r="D114" s="2137" t="e">
        <f t="shared" si="37"/>
        <v>#REF!</v>
      </c>
      <c r="E114" s="2137" t="e">
        <f t="shared" si="37"/>
        <v>#REF!</v>
      </c>
      <c r="F114" s="2137" t="e">
        <f t="shared" si="37"/>
        <v>#REF!</v>
      </c>
      <c r="G114" s="2137" t="e">
        <f t="shared" si="37"/>
        <v>#REF!</v>
      </c>
      <c r="H114" s="2137" t="e">
        <f t="shared" si="37"/>
        <v>#REF!</v>
      </c>
      <c r="I114" s="2137" t="e">
        <f t="shared" si="37"/>
        <v>#REF!</v>
      </c>
      <c r="J114" s="2137" t="e">
        <f t="shared" si="37"/>
        <v>#REF!</v>
      </c>
      <c r="K114" s="2137" t="e">
        <f t="shared" si="37"/>
        <v>#REF!</v>
      </c>
      <c r="L114" s="2137" t="e">
        <f t="shared" si="37"/>
        <v>#REF!</v>
      </c>
      <c r="M114" s="2137" t="e">
        <f t="shared" si="37"/>
        <v>#REF!</v>
      </c>
      <c r="N114" s="2137" t="e">
        <f t="shared" si="37"/>
        <v>#REF!</v>
      </c>
      <c r="O114" s="2137" t="e">
        <f t="shared" si="37"/>
        <v>#REF!</v>
      </c>
      <c r="P114" s="2137" t="e">
        <f t="shared" si="37"/>
        <v>#REF!</v>
      </c>
      <c r="Q114" s="2137" t="e">
        <f t="shared" si="37"/>
        <v>#REF!</v>
      </c>
      <c r="R114" s="2137" t="e">
        <f t="shared" si="37"/>
        <v>#REF!</v>
      </c>
      <c r="S114" s="2137" t="e">
        <f t="shared" si="37"/>
        <v>#REF!</v>
      </c>
      <c r="T114" s="2138" t="e">
        <f t="shared" si="37"/>
        <v>#REF!</v>
      </c>
      <c r="U114" s="2138" t="e">
        <f t="shared" si="37"/>
        <v>#REF!</v>
      </c>
      <c r="V114" s="1175" t="e">
        <f t="shared" si="37"/>
        <v>#REF!</v>
      </c>
      <c r="W114" s="2139" t="e">
        <f t="shared" si="37"/>
        <v>#REF!</v>
      </c>
      <c r="X114" s="2139" t="e">
        <f t="shared" si="37"/>
        <v>#REF!</v>
      </c>
      <c r="Y114" s="2139" t="e">
        <f t="shared" si="37"/>
        <v>#REF!</v>
      </c>
      <c r="Z114" s="2139" t="e">
        <f t="shared" si="37"/>
        <v>#REF!</v>
      </c>
      <c r="AA114" s="2139" t="e">
        <f t="shared" si="37"/>
        <v>#REF!</v>
      </c>
      <c r="AB114" s="2139" t="e">
        <f t="shared" si="37"/>
        <v>#REF!</v>
      </c>
      <c r="AC114" s="2139" t="e">
        <f t="shared" si="37"/>
        <v>#REF!</v>
      </c>
      <c r="AD114" s="2139" t="e">
        <f t="shared" si="37"/>
        <v>#REF!</v>
      </c>
      <c r="AE114" s="2139" t="e">
        <f t="shared" si="37"/>
        <v>#REF!</v>
      </c>
      <c r="AF114" s="2139" t="e">
        <f t="shared" si="37"/>
        <v>#REF!</v>
      </c>
      <c r="AG114" s="2139" t="e">
        <f t="shared" si="37"/>
        <v>#REF!</v>
      </c>
      <c r="AH114" s="2139" t="e">
        <f t="shared" si="37"/>
        <v>#REF!</v>
      </c>
      <c r="AI114" s="2139" t="e">
        <f t="shared" si="37"/>
        <v>#REF!</v>
      </c>
      <c r="AJ114" s="2139" t="e">
        <f t="shared" si="37"/>
        <v>#REF!</v>
      </c>
      <c r="AK114" s="2139" t="e">
        <f t="shared" si="37"/>
        <v>#REF!</v>
      </c>
      <c r="AL114" s="2139" t="e">
        <f t="shared" si="37"/>
        <v>#REF!</v>
      </c>
      <c r="AM114" s="2139" t="e">
        <f t="shared" si="37"/>
        <v>#REF!</v>
      </c>
      <c r="AN114" s="2137" t="e">
        <f t="shared" si="37"/>
        <v>#REF!</v>
      </c>
      <c r="AO114" s="2137" t="e">
        <f t="shared" si="37"/>
        <v>#REF!</v>
      </c>
      <c r="AP114" s="2137" t="e">
        <f t="shared" si="37"/>
        <v>#REF!</v>
      </c>
      <c r="AQ114" s="2137" t="e">
        <f t="shared" si="37"/>
        <v>#REF!</v>
      </c>
      <c r="AR114" s="2137" t="e">
        <f t="shared" si="37"/>
        <v>#REF!</v>
      </c>
      <c r="AS114" s="2137" t="e">
        <f t="shared" si="37"/>
        <v>#REF!</v>
      </c>
      <c r="AT114" s="2137" t="e">
        <f t="shared" si="37"/>
        <v>#REF!</v>
      </c>
      <c r="AU114" s="2140" t="e">
        <f>SUM(C105:T113)</f>
        <v>#REF!</v>
      </c>
      <c r="AV114" s="2140" t="e">
        <f>SUM(U105:AT113)</f>
        <v>#REF!</v>
      </c>
      <c r="AW114" s="2140" t="e">
        <f>SUM(AW105:AW113)</f>
        <v>#REF!</v>
      </c>
      <c r="AX114" s="160"/>
    </row>
    <row r="115" spans="1:50" ht="31.5" x14ac:dyDescent="0.25">
      <c r="A115" s="2126" t="s">
        <v>430</v>
      </c>
      <c r="B115" s="2141" t="s">
        <v>186</v>
      </c>
      <c r="C115" s="2119" t="e">
        <f>'М11-21-31'!E26+#REF!+'Т12-22-32'!E26+#REF!+'Э13-23-33'!E26+'Э13-23-33'!E55</f>
        <v>#REF!</v>
      </c>
      <c r="D115" s="2119" t="e">
        <f>'М11-21-31'!F26+#REF!+'Т12-22-32'!F26+#REF!+'Э13-23-33'!F26+'Э13-23-33'!F55</f>
        <v>#REF!</v>
      </c>
      <c r="E115" s="2119" t="e">
        <f>'М11-21-31'!G26+#REF!+'Т12-22-32'!G26+#REF!+'Э13-23-33'!G26+'Э13-23-33'!G55</f>
        <v>#REF!</v>
      </c>
      <c r="F115" s="2119" t="e">
        <f>'М11-21-31'!H26+#REF!+'Т12-22-32'!H26+#REF!+'Э13-23-33'!H26+'Э13-23-33'!H55</f>
        <v>#REF!</v>
      </c>
      <c r="G115" s="2119" t="e">
        <f>'М11-21-31'!I26+#REF!+'Т12-22-32'!I26+#REF!+'Э13-23-33'!I26+'Э13-23-33'!I55</f>
        <v>#REF!</v>
      </c>
      <c r="H115" s="2119" t="e">
        <f>'М11-21-31'!J26+#REF!+'Т12-22-32'!J26+#REF!+'Э13-23-33'!J26+'Э13-23-33'!J55</f>
        <v>#REF!</v>
      </c>
      <c r="I115" s="2119" t="e">
        <f>'М11-21-31'!K26+#REF!+'Т12-22-32'!K26+#REF!+'Э13-23-33'!K26+'Э13-23-33'!K55</f>
        <v>#REF!</v>
      </c>
      <c r="J115" s="2119" t="e">
        <f>'М11-21-31'!L26+#REF!+'Т12-22-32'!L26+#REF!+'Э13-23-33'!L26+'Э13-23-33'!L55</f>
        <v>#REF!</v>
      </c>
      <c r="K115" s="2119" t="e">
        <f>'М11-21-31'!M26+#REF!+'Т12-22-32'!M26+#REF!+'Э13-23-33'!M26+'Э13-23-33'!M55</f>
        <v>#REF!</v>
      </c>
      <c r="L115" s="2119" t="e">
        <f>'М11-21-31'!N26+#REF!+'Т12-22-32'!N26+#REF!+'Э13-23-33'!N26+'Э13-23-33'!N55</f>
        <v>#REF!</v>
      </c>
      <c r="M115" s="2119" t="e">
        <f>'М11-21-31'!O26+#REF!+'Т12-22-32'!O26+#REF!+'Э13-23-33'!O26+'Э13-23-33'!O55</f>
        <v>#REF!</v>
      </c>
      <c r="N115" s="2119" t="e">
        <f>'М11-21-31'!P26+#REF!+'Т12-22-32'!P26+#REF!+'Э13-23-33'!P26+'Э13-23-33'!P55</f>
        <v>#REF!</v>
      </c>
      <c r="O115" s="2119" t="e">
        <f>'М11-21-31'!Q26+#REF!+'Т12-22-32'!Q26+#REF!+'Э13-23-33'!Q26+'Э13-23-33'!Q55</f>
        <v>#REF!</v>
      </c>
      <c r="P115" s="2119" t="e">
        <f>'М11-21-31'!R26+#REF!+'Т12-22-32'!R26+#REF!+'Э13-23-33'!R26+'Э13-23-33'!R55</f>
        <v>#REF!</v>
      </c>
      <c r="Q115" s="2119" t="e">
        <f>'М11-21-31'!S26+#REF!+'Т12-22-32'!S26+#REF!+'Э13-23-33'!S26+'Э13-23-33'!S55</f>
        <v>#REF!</v>
      </c>
      <c r="R115" s="2119" t="e">
        <f>'М11-21-31'!T26+#REF!+'Т12-22-32'!T26+#REF!+'Э13-23-33'!T26+'Э13-23-33'!T55</f>
        <v>#REF!</v>
      </c>
      <c r="S115" s="2119" t="e">
        <f>'М11-21-31'!U26+#REF!+'Т12-22-32'!U26+#REF!+'Э13-23-33'!U26+'Э13-23-33'!U55</f>
        <v>#REF!</v>
      </c>
      <c r="T115" s="2118" t="e">
        <f>'М11-21-31'!V26+#REF!+'Т12-22-32'!V26+#REF!+'Э13-23-33'!V26+'Э13-23-33'!V55</f>
        <v>#REF!</v>
      </c>
      <c r="U115" s="2118" t="e">
        <f>'М11-21-31'!W26+#REF!+'Т12-22-32'!W26+#REF!+'Э13-23-33'!W26+'Э13-23-33'!W55</f>
        <v>#REF!</v>
      </c>
      <c r="V115" s="2119" t="e">
        <f>'М11-21-31'!X26+#REF!+'Т12-22-32'!X26+#REF!+'Э13-23-33'!X26+'Э13-23-33'!X55</f>
        <v>#REF!</v>
      </c>
      <c r="W115" s="2119" t="e">
        <f>'М11-21-31'!Y26+#REF!+'Т12-22-32'!Y26+#REF!+'Э13-23-33'!Y26+'Э13-23-33'!Y55</f>
        <v>#REF!</v>
      </c>
      <c r="X115" s="2119" t="e">
        <f>'М11-21-31'!Z26+#REF!+'Т12-22-32'!Z26+#REF!+'Э13-23-33'!Z26+'Э13-23-33'!Z55</f>
        <v>#REF!</v>
      </c>
      <c r="Y115" s="2119" t="e">
        <f>'М11-21-31'!AA26+#REF!+'Т12-22-32'!AA26+#REF!+'Э13-23-33'!AA26+'Э13-23-33'!AA55</f>
        <v>#REF!</v>
      </c>
      <c r="Z115" s="2119" t="e">
        <f>'М11-21-31'!AB26+#REF!+'Т12-22-32'!AB26+#REF!+'Э13-23-33'!AB26+'Э13-23-33'!AB55</f>
        <v>#REF!</v>
      </c>
      <c r="AA115" s="2119" t="e">
        <f>'М11-21-31'!AC26+#REF!+'Т12-22-32'!AC26+#REF!+'Э13-23-33'!AC26+'Э13-23-33'!AC55</f>
        <v>#REF!</v>
      </c>
      <c r="AB115" s="2119" t="e">
        <f>'М11-21-31'!AD26+#REF!+'Т12-22-32'!AD26+#REF!+'Э13-23-33'!AD26+'Э13-23-33'!AD55</f>
        <v>#REF!</v>
      </c>
      <c r="AC115" s="2119" t="e">
        <f>'М11-21-31'!AE26+#REF!+'Т12-22-32'!AE26+#REF!+'Э13-23-33'!AE26+'Э13-23-33'!AE55</f>
        <v>#REF!</v>
      </c>
      <c r="AD115" s="2119" t="e">
        <f>'М11-21-31'!AF26+#REF!+'Т12-22-32'!AF26+#REF!+'Э13-23-33'!AF26+'Э13-23-33'!AF55</f>
        <v>#REF!</v>
      </c>
      <c r="AE115" s="2119" t="e">
        <f>'М11-21-31'!AG26+#REF!+'Т12-22-32'!AG26+#REF!+'Э13-23-33'!AG26+'Э13-23-33'!AG55</f>
        <v>#REF!</v>
      </c>
      <c r="AF115" s="2119" t="e">
        <f>'М11-21-31'!AH26+#REF!+'Т12-22-32'!AH26+#REF!+'Э13-23-33'!AH26+'Э13-23-33'!AH55</f>
        <v>#REF!</v>
      </c>
      <c r="AG115" s="2119" t="e">
        <f>'М11-21-31'!AI26+#REF!+'Т12-22-32'!AI26+#REF!+'Э13-23-33'!AI26+'Э13-23-33'!AI55</f>
        <v>#REF!</v>
      </c>
      <c r="AH115" s="2119" t="e">
        <f>'М11-21-31'!AJ26+#REF!+'Т12-22-32'!AJ26+#REF!+'Э13-23-33'!AJ26+'Э13-23-33'!AJ55</f>
        <v>#REF!</v>
      </c>
      <c r="AI115" s="2119" t="e">
        <f>'М11-21-31'!AK26+#REF!+'Т12-22-32'!AK26+#REF!+'Э13-23-33'!AK26+'Э13-23-33'!AK55</f>
        <v>#REF!</v>
      </c>
      <c r="AJ115" s="2119" t="e">
        <f>'М11-21-31'!AL26+#REF!+'Т12-22-32'!AL26+#REF!+'Э13-23-33'!AL26+'Э13-23-33'!AL55</f>
        <v>#REF!</v>
      </c>
      <c r="AK115" s="2119" t="e">
        <f>'М11-21-31'!AM26+#REF!+'Т12-22-32'!AM26+#REF!+'Э13-23-33'!AM26+'Э13-23-33'!AM55</f>
        <v>#REF!</v>
      </c>
      <c r="AL115" s="2119" t="e">
        <f>'М11-21-31'!AN26+#REF!+'Т12-22-32'!AN26+#REF!+'Э13-23-33'!AN26+'Э13-23-33'!AN55</f>
        <v>#REF!</v>
      </c>
      <c r="AM115" s="2119" t="e">
        <f>'М11-21-31'!AO26+#REF!+'Т12-22-32'!AO26+#REF!+'Э13-23-33'!AO26+'Э13-23-33'!AO55</f>
        <v>#REF!</v>
      </c>
      <c r="AN115" s="2119" t="e">
        <f>'М11-21-31'!AP26+#REF!+'Т12-22-32'!AP26+#REF!+'Э13-23-33'!AP26+'Э13-23-33'!AP55</f>
        <v>#REF!</v>
      </c>
      <c r="AO115" s="2119" t="e">
        <f>'М11-21-31'!AQ26+#REF!+'Т12-22-32'!AQ26+#REF!+'Э13-23-33'!AQ26+'Э13-23-33'!AQ55</f>
        <v>#REF!</v>
      </c>
      <c r="AP115" s="2119" t="e">
        <f>'М11-21-31'!AR26+#REF!+'Т12-22-32'!AR26+#REF!+'Э13-23-33'!AR26+'Э13-23-33'!AR55</f>
        <v>#REF!</v>
      </c>
      <c r="AQ115" s="2119" t="e">
        <f>'М11-21-31'!AS26+#REF!+'Т12-22-32'!AS26+#REF!+'Э13-23-33'!AS26+'Э13-23-33'!AS55</f>
        <v>#REF!</v>
      </c>
      <c r="AR115" s="2119" t="e">
        <f>'М11-21-31'!AT26+#REF!+'Т12-22-32'!AT26+#REF!+'Э13-23-33'!AT26+'Э13-23-33'!AT55</f>
        <v>#REF!</v>
      </c>
      <c r="AS115" s="2119" t="e">
        <f>'М11-21-31'!AU26+#REF!+'Т12-22-32'!AU26+#REF!+'Э13-23-33'!AU26+'Э13-23-33'!AU55</f>
        <v>#REF!</v>
      </c>
      <c r="AT115" s="2119" t="e">
        <f>'М11-21-31'!AV26+#REF!+'Т12-22-32'!AV26+#REF!+'Э13-23-33'!AV26+'Э13-23-33'!AV55</f>
        <v>#REF!</v>
      </c>
      <c r="AU115" s="2077" t="e">
        <f>SUM(C115:T115)</f>
        <v>#REF!</v>
      </c>
      <c r="AV115" s="2077" t="e">
        <f>SUM(U115:AT115)</f>
        <v>#REF!</v>
      </c>
      <c r="AW115" s="2077" t="e">
        <f>AU115+AV115</f>
        <v>#REF!</v>
      </c>
      <c r="AX115" s="160"/>
    </row>
    <row r="116" spans="1:50" ht="20.25" x14ac:dyDescent="0.25">
      <c r="A116" s="2083"/>
      <c r="B116" s="2066"/>
      <c r="C116" s="2137" t="e">
        <f t="shared" ref="C116:AW116" si="38">C115</f>
        <v>#REF!</v>
      </c>
      <c r="D116" s="2137" t="e">
        <f t="shared" si="38"/>
        <v>#REF!</v>
      </c>
      <c r="E116" s="2137" t="e">
        <f t="shared" si="38"/>
        <v>#REF!</v>
      </c>
      <c r="F116" s="2137" t="e">
        <f t="shared" si="38"/>
        <v>#REF!</v>
      </c>
      <c r="G116" s="2137" t="e">
        <f t="shared" si="38"/>
        <v>#REF!</v>
      </c>
      <c r="H116" s="2137" t="e">
        <f t="shared" si="38"/>
        <v>#REF!</v>
      </c>
      <c r="I116" s="2137" t="e">
        <f t="shared" si="38"/>
        <v>#REF!</v>
      </c>
      <c r="J116" s="2137" t="e">
        <f t="shared" si="38"/>
        <v>#REF!</v>
      </c>
      <c r="K116" s="2137" t="e">
        <f t="shared" si="38"/>
        <v>#REF!</v>
      </c>
      <c r="L116" s="2137" t="e">
        <f t="shared" si="38"/>
        <v>#REF!</v>
      </c>
      <c r="M116" s="2137" t="e">
        <f t="shared" si="38"/>
        <v>#REF!</v>
      </c>
      <c r="N116" s="2137" t="e">
        <f t="shared" si="38"/>
        <v>#REF!</v>
      </c>
      <c r="O116" s="2137" t="e">
        <f t="shared" si="38"/>
        <v>#REF!</v>
      </c>
      <c r="P116" s="2137" t="e">
        <f t="shared" si="38"/>
        <v>#REF!</v>
      </c>
      <c r="Q116" s="2137" t="e">
        <f t="shared" si="38"/>
        <v>#REF!</v>
      </c>
      <c r="R116" s="2137" t="e">
        <f t="shared" si="38"/>
        <v>#REF!</v>
      </c>
      <c r="S116" s="2137" t="e">
        <f t="shared" si="38"/>
        <v>#REF!</v>
      </c>
      <c r="T116" s="2138" t="e">
        <f t="shared" si="38"/>
        <v>#REF!</v>
      </c>
      <c r="U116" s="2138" t="e">
        <f t="shared" si="38"/>
        <v>#REF!</v>
      </c>
      <c r="V116" s="1175" t="e">
        <f t="shared" si="38"/>
        <v>#REF!</v>
      </c>
      <c r="W116" s="2137" t="e">
        <f t="shared" si="38"/>
        <v>#REF!</v>
      </c>
      <c r="X116" s="2137" t="e">
        <f t="shared" si="38"/>
        <v>#REF!</v>
      </c>
      <c r="Y116" s="2137" t="e">
        <f t="shared" si="38"/>
        <v>#REF!</v>
      </c>
      <c r="Z116" s="2137" t="e">
        <f t="shared" si="38"/>
        <v>#REF!</v>
      </c>
      <c r="AA116" s="2137" t="e">
        <f t="shared" si="38"/>
        <v>#REF!</v>
      </c>
      <c r="AB116" s="2137" t="e">
        <f t="shared" si="38"/>
        <v>#REF!</v>
      </c>
      <c r="AC116" s="2137" t="e">
        <f t="shared" si="38"/>
        <v>#REF!</v>
      </c>
      <c r="AD116" s="2137" t="e">
        <f t="shared" si="38"/>
        <v>#REF!</v>
      </c>
      <c r="AE116" s="2137" t="e">
        <f t="shared" si="38"/>
        <v>#REF!</v>
      </c>
      <c r="AF116" s="2137" t="e">
        <f t="shared" si="38"/>
        <v>#REF!</v>
      </c>
      <c r="AG116" s="2137" t="e">
        <f t="shared" si="38"/>
        <v>#REF!</v>
      </c>
      <c r="AH116" s="2137" t="e">
        <f t="shared" si="38"/>
        <v>#REF!</v>
      </c>
      <c r="AI116" s="2137" t="e">
        <f t="shared" si="38"/>
        <v>#REF!</v>
      </c>
      <c r="AJ116" s="2137" t="e">
        <f t="shared" si="38"/>
        <v>#REF!</v>
      </c>
      <c r="AK116" s="2137" t="e">
        <f t="shared" si="38"/>
        <v>#REF!</v>
      </c>
      <c r="AL116" s="2137" t="e">
        <f t="shared" si="38"/>
        <v>#REF!</v>
      </c>
      <c r="AM116" s="2137" t="e">
        <f t="shared" si="38"/>
        <v>#REF!</v>
      </c>
      <c r="AN116" s="2137" t="e">
        <f t="shared" si="38"/>
        <v>#REF!</v>
      </c>
      <c r="AO116" s="2137" t="e">
        <f t="shared" si="38"/>
        <v>#REF!</v>
      </c>
      <c r="AP116" s="2137" t="e">
        <f t="shared" si="38"/>
        <v>#REF!</v>
      </c>
      <c r="AQ116" s="2137" t="e">
        <f t="shared" si="38"/>
        <v>#REF!</v>
      </c>
      <c r="AR116" s="2137" t="e">
        <f t="shared" si="38"/>
        <v>#REF!</v>
      </c>
      <c r="AS116" s="2137" t="e">
        <f t="shared" si="38"/>
        <v>#REF!</v>
      </c>
      <c r="AT116" s="2137" t="e">
        <f t="shared" si="38"/>
        <v>#REF!</v>
      </c>
      <c r="AU116" s="2071" t="e">
        <f t="shared" si="38"/>
        <v>#REF!</v>
      </c>
      <c r="AV116" s="2071" t="e">
        <f t="shared" si="38"/>
        <v>#REF!</v>
      </c>
      <c r="AW116" s="2071" t="e">
        <f t="shared" si="38"/>
        <v>#REF!</v>
      </c>
      <c r="AX116" s="160"/>
    </row>
    <row r="117" spans="1:50" ht="20.25" x14ac:dyDescent="0.25">
      <c r="A117" s="2126" t="s">
        <v>431</v>
      </c>
      <c r="B117" s="2141" t="s">
        <v>61</v>
      </c>
      <c r="C117" s="2119">
        <f>СрА15!E36</f>
        <v>0</v>
      </c>
      <c r="D117" s="2119">
        <f>СрА15!F36</f>
        <v>2</v>
      </c>
      <c r="E117" s="2119">
        <f>СрА15!G36</f>
        <v>2</v>
      </c>
      <c r="F117" s="2119">
        <f>СрА15!H36</f>
        <v>2</v>
      </c>
      <c r="G117" s="2119">
        <f>СрА15!I36</f>
        <v>2</v>
      </c>
      <c r="H117" s="2119">
        <f>СрА15!J36</f>
        <v>0</v>
      </c>
      <c r="I117" s="2119">
        <f>СрА15!K36</f>
        <v>2</v>
      </c>
      <c r="J117" s="2119">
        <f>СрА15!L36</f>
        <v>2</v>
      </c>
      <c r="K117" s="2119">
        <f>СрА15!M36</f>
        <v>2</v>
      </c>
      <c r="L117" s="2119">
        <f>СрА15!N36</f>
        <v>2</v>
      </c>
      <c r="M117" s="2119">
        <f>СрА15!O36</f>
        <v>2</v>
      </c>
      <c r="N117" s="2119">
        <f>СрА15!P36</f>
        <v>2</v>
      </c>
      <c r="O117" s="2119">
        <f>СрА15!Q36</f>
        <v>2</v>
      </c>
      <c r="P117" s="2119">
        <f>СрА15!R36</f>
        <v>2</v>
      </c>
      <c r="Q117" s="2119">
        <f>СрА15!S36</f>
        <v>2</v>
      </c>
      <c r="R117" s="2119">
        <f>СрА15!T36</f>
        <v>2</v>
      </c>
      <c r="S117" s="2119">
        <f>СрА15!U36</f>
        <v>2</v>
      </c>
      <c r="T117" s="2118">
        <f>СрА15!V36</f>
        <v>0</v>
      </c>
      <c r="U117" s="2118">
        <f>СрА15!W36</f>
        <v>0</v>
      </c>
      <c r="V117" s="2119">
        <f>СрА15!X36</f>
        <v>0</v>
      </c>
      <c r="W117" s="2119">
        <f>СрА15!Y36</f>
        <v>2</v>
      </c>
      <c r="X117" s="2119">
        <f>СрА15!Z36</f>
        <v>4</v>
      </c>
      <c r="Y117" s="2119">
        <f>СрА15!AA36</f>
        <v>4</v>
      </c>
      <c r="Z117" s="2119">
        <f>СрА15!AB36</f>
        <v>2</v>
      </c>
      <c r="AA117" s="2119">
        <f>СрА15!AC36</f>
        <v>2</v>
      </c>
      <c r="AB117" s="2119">
        <f>СрА15!AD36</f>
        <v>2</v>
      </c>
      <c r="AC117" s="2119">
        <f>СрА15!AE36</f>
        <v>4</v>
      </c>
      <c r="AD117" s="2119">
        <f>СрА15!AF36</f>
        <v>2</v>
      </c>
      <c r="AE117" s="2119">
        <f>СрА15!AG36</f>
        <v>4</v>
      </c>
      <c r="AF117" s="2119">
        <f>СрА15!AH36</f>
        <v>4</v>
      </c>
      <c r="AG117" s="2119">
        <f>СрА15!AI36</f>
        <v>0</v>
      </c>
      <c r="AH117" s="2119">
        <f>СрА15!AJ36</f>
        <v>0</v>
      </c>
      <c r="AI117" s="2119">
        <f>СрА15!AK36</f>
        <v>0</v>
      </c>
      <c r="AJ117" s="2119">
        <f>СрА15!AL36</f>
        <v>0</v>
      </c>
      <c r="AK117" s="2119">
        <f>СрА15!AM36</f>
        <v>0</v>
      </c>
      <c r="AL117" s="2119">
        <f>СрА15!AN36</f>
        <v>0</v>
      </c>
      <c r="AM117" s="2119">
        <f>СрА15!AO36</f>
        <v>0</v>
      </c>
      <c r="AN117" s="2119">
        <f>СрА15!AP36</f>
        <v>0</v>
      </c>
      <c r="AO117" s="2119">
        <f>СрА15!AQ36</f>
        <v>0</v>
      </c>
      <c r="AP117" s="2119">
        <f>СрА15!AR36</f>
        <v>0</v>
      </c>
      <c r="AQ117" s="2119">
        <f>СрА15!AS36</f>
        <v>0</v>
      </c>
      <c r="AR117" s="2119">
        <f>СрА15!AT36</f>
        <v>0</v>
      </c>
      <c r="AS117" s="2119">
        <f>СрА15!AU36</f>
        <v>0</v>
      </c>
      <c r="AT117" s="2119">
        <f>СрА15!AV36</f>
        <v>0</v>
      </c>
      <c r="AU117" s="227">
        <f>SUM(C117:T117)</f>
        <v>30</v>
      </c>
      <c r="AV117" s="227">
        <f>SUM(U117:AT117)</f>
        <v>30</v>
      </c>
      <c r="AW117" s="227">
        <f>AU117+AV117</f>
        <v>60</v>
      </c>
      <c r="AX117" s="160" t="str">
        <f>IF(AW117=60, "+", "-")</f>
        <v>+</v>
      </c>
    </row>
    <row r="118" spans="1:50" ht="20.25" x14ac:dyDescent="0.25">
      <c r="A118" s="2083"/>
      <c r="B118" s="2066"/>
      <c r="C118" s="2137">
        <f t="shared" ref="C118:AW118" si="39">C117</f>
        <v>0</v>
      </c>
      <c r="D118" s="2137">
        <f t="shared" si="39"/>
        <v>2</v>
      </c>
      <c r="E118" s="2137">
        <f t="shared" si="39"/>
        <v>2</v>
      </c>
      <c r="F118" s="2137">
        <f t="shared" si="39"/>
        <v>2</v>
      </c>
      <c r="G118" s="2137">
        <f t="shared" si="39"/>
        <v>2</v>
      </c>
      <c r="H118" s="2137">
        <f t="shared" si="39"/>
        <v>0</v>
      </c>
      <c r="I118" s="2137">
        <f t="shared" si="39"/>
        <v>2</v>
      </c>
      <c r="J118" s="2137">
        <f t="shared" si="39"/>
        <v>2</v>
      </c>
      <c r="K118" s="2137">
        <f t="shared" si="39"/>
        <v>2</v>
      </c>
      <c r="L118" s="2137">
        <f t="shared" si="39"/>
        <v>2</v>
      </c>
      <c r="M118" s="2137">
        <f t="shared" si="39"/>
        <v>2</v>
      </c>
      <c r="N118" s="2137">
        <f t="shared" si="39"/>
        <v>2</v>
      </c>
      <c r="O118" s="2137">
        <f t="shared" si="39"/>
        <v>2</v>
      </c>
      <c r="P118" s="2137">
        <f t="shared" si="39"/>
        <v>2</v>
      </c>
      <c r="Q118" s="2137">
        <f t="shared" si="39"/>
        <v>2</v>
      </c>
      <c r="R118" s="2137">
        <f t="shared" si="39"/>
        <v>2</v>
      </c>
      <c r="S118" s="2137">
        <f t="shared" si="39"/>
        <v>2</v>
      </c>
      <c r="T118" s="2138">
        <f t="shared" si="39"/>
        <v>0</v>
      </c>
      <c r="U118" s="2138">
        <f t="shared" si="39"/>
        <v>0</v>
      </c>
      <c r="V118" s="1175">
        <f t="shared" si="39"/>
        <v>0</v>
      </c>
      <c r="W118" s="2137">
        <f t="shared" si="39"/>
        <v>2</v>
      </c>
      <c r="X118" s="2137">
        <f t="shared" si="39"/>
        <v>4</v>
      </c>
      <c r="Y118" s="2137">
        <f t="shared" si="39"/>
        <v>4</v>
      </c>
      <c r="Z118" s="2137">
        <f t="shared" si="39"/>
        <v>2</v>
      </c>
      <c r="AA118" s="2137">
        <f t="shared" si="39"/>
        <v>2</v>
      </c>
      <c r="AB118" s="2137">
        <f t="shared" si="39"/>
        <v>2</v>
      </c>
      <c r="AC118" s="2137">
        <f t="shared" si="39"/>
        <v>4</v>
      </c>
      <c r="AD118" s="2137">
        <f t="shared" si="39"/>
        <v>2</v>
      </c>
      <c r="AE118" s="2137">
        <f t="shared" si="39"/>
        <v>4</v>
      </c>
      <c r="AF118" s="2137">
        <f t="shared" si="39"/>
        <v>4</v>
      </c>
      <c r="AG118" s="2137">
        <f t="shared" si="39"/>
        <v>0</v>
      </c>
      <c r="AH118" s="2137">
        <f t="shared" si="39"/>
        <v>0</v>
      </c>
      <c r="AI118" s="2137">
        <f t="shared" si="39"/>
        <v>0</v>
      </c>
      <c r="AJ118" s="2137">
        <f t="shared" si="39"/>
        <v>0</v>
      </c>
      <c r="AK118" s="2137">
        <f t="shared" si="39"/>
        <v>0</v>
      </c>
      <c r="AL118" s="2137">
        <f t="shared" si="39"/>
        <v>0</v>
      </c>
      <c r="AM118" s="2137">
        <f t="shared" si="39"/>
        <v>0</v>
      </c>
      <c r="AN118" s="2137">
        <f t="shared" si="39"/>
        <v>0</v>
      </c>
      <c r="AO118" s="2137">
        <f t="shared" si="39"/>
        <v>0</v>
      </c>
      <c r="AP118" s="2137">
        <f t="shared" si="39"/>
        <v>0</v>
      </c>
      <c r="AQ118" s="2137">
        <f t="shared" si="39"/>
        <v>0</v>
      </c>
      <c r="AR118" s="2137">
        <f t="shared" si="39"/>
        <v>0</v>
      </c>
      <c r="AS118" s="2137">
        <f t="shared" si="39"/>
        <v>0</v>
      </c>
      <c r="AT118" s="2137">
        <f t="shared" si="39"/>
        <v>0</v>
      </c>
      <c r="AU118" s="2137">
        <f t="shared" si="39"/>
        <v>30</v>
      </c>
      <c r="AV118" s="2137">
        <f t="shared" si="39"/>
        <v>30</v>
      </c>
      <c r="AW118" s="2137">
        <f t="shared" si="39"/>
        <v>60</v>
      </c>
      <c r="AX118" s="160"/>
    </row>
    <row r="119" spans="1:50" ht="20.25" x14ac:dyDescent="0.25">
      <c r="A119" s="2060" t="s">
        <v>432</v>
      </c>
      <c r="B119" s="2060" t="s">
        <v>61</v>
      </c>
      <c r="C119" s="2117">
        <f>'М11-21-31'!E18+'Т12-22-32'!E18+'Т12-22-32'!E89+'Э13-23-33'!E18+СрСХМиО14!E37</f>
        <v>12</v>
      </c>
      <c r="D119" s="2117">
        <f>'М11-21-31'!F18+'Т12-22-32'!F18+'Т12-22-32'!F89+'Э13-23-33'!F18+СрСХМиО14!F37</f>
        <v>12</v>
      </c>
      <c r="E119" s="2117" t="e">
        <f>'М11-21-31'!G18+'Т12-22-32'!G18+'Т12-22-32'!G89+'Э13-23-33'!G18+СрСХМиО14!G37</f>
        <v>#VALUE!</v>
      </c>
      <c r="F119" s="2117">
        <f>'М11-21-31'!H18+'Т12-22-32'!H18+'Т12-22-32'!H89+'Э13-23-33'!H18+СрСХМиО14!H37</f>
        <v>12</v>
      </c>
      <c r="G119" s="2117">
        <f>'М11-21-31'!I18+'Т12-22-32'!I18+'Т12-22-32'!I89+'Э13-23-33'!I18+СрСХМиО14!I37</f>
        <v>10</v>
      </c>
      <c r="H119" s="2117">
        <f>'М11-21-31'!J18+'Т12-22-32'!J18+'Т12-22-32'!J89+'Э13-23-33'!J18+СрСХМиО14!J37</f>
        <v>12</v>
      </c>
      <c r="I119" s="2117">
        <f>'М11-21-31'!K18+'Т12-22-32'!K18+'Т12-22-32'!K89+'Э13-23-33'!K18+СрСХМиО14!K37</f>
        <v>6</v>
      </c>
      <c r="J119" s="2117">
        <f>'М11-21-31'!L18+'Т12-22-32'!L18+'Т12-22-32'!L89+'Э13-23-33'!L18+СрСХМиО14!L37</f>
        <v>6</v>
      </c>
      <c r="K119" s="2117">
        <f>'М11-21-31'!M18+'Т12-22-32'!M18+'Т12-22-32'!M89+'Э13-23-33'!M18+СрСХМиО14!M37</f>
        <v>8</v>
      </c>
      <c r="L119" s="2117">
        <f>'М11-21-31'!N18+'Т12-22-32'!N18+'Т12-22-32'!N89+'Э13-23-33'!N18+СрСХМиО14!N37</f>
        <v>8</v>
      </c>
      <c r="M119" s="2117">
        <f>'М11-21-31'!O18+'Т12-22-32'!O18+'Т12-22-32'!O89+'Э13-23-33'!O18+СрСХМиО14!O37</f>
        <v>8</v>
      </c>
      <c r="N119" s="2117">
        <f>'М11-21-31'!P18+'Т12-22-32'!P18+'Т12-22-32'!P89+'Э13-23-33'!P18+СрСХМиО14!P37</f>
        <v>12</v>
      </c>
      <c r="O119" s="2117">
        <f>'М11-21-31'!Q18+'Т12-22-32'!Q18+'Т12-22-32'!Q89+'Э13-23-33'!Q18+СрСХМиО14!Q37</f>
        <v>4</v>
      </c>
      <c r="P119" s="2117">
        <f>'М11-21-31'!R18+'Т12-22-32'!R18+'Т12-22-32'!R89+'Э13-23-33'!R18+СрСХМиО14!R37</f>
        <v>16</v>
      </c>
      <c r="Q119" s="2117">
        <f>'М11-21-31'!S18+'Т12-22-32'!S18+'Т12-22-32'!S89+'Э13-23-33'!S18+СрСХМиО14!S37</f>
        <v>12</v>
      </c>
      <c r="R119" s="2117">
        <f>'М11-21-31'!T18+'Т12-22-32'!T18+'Т12-22-32'!T89+'Э13-23-33'!T18+СрСХМиО14!T37</f>
        <v>14</v>
      </c>
      <c r="S119" s="2117">
        <f>'М11-21-31'!U18+'Т12-22-32'!U18+'Т12-22-32'!U89+'Э13-23-33'!U18+СрСХМиО14!U37</f>
        <v>12</v>
      </c>
      <c r="T119" s="2118">
        <f>'М11-21-31'!V18+'Т12-22-32'!V18+'Т12-22-32'!V89+'Э13-23-33'!V18+СрСХМиО14!V37</f>
        <v>0</v>
      </c>
      <c r="U119" s="2118">
        <f>'М11-21-31'!W18+'Т12-22-32'!W18+'Т12-22-32'!W89+'Э13-23-33'!W18+СрСХМиО14!W37</f>
        <v>0</v>
      </c>
      <c r="V119" s="2119">
        <f>'М11-21-31'!X18+'Т12-22-32'!X18+'Т12-22-32'!X89+'Э13-23-33'!X18+СрСХМиО14!X37</f>
        <v>8</v>
      </c>
      <c r="W119" s="2117">
        <f>'М11-21-31'!Y18+'Т12-22-32'!Y18+'Т12-22-32'!Y89+'Э13-23-33'!Y18+СрСХМиО14!Y37</f>
        <v>12</v>
      </c>
      <c r="X119" s="2117">
        <f>'М11-21-31'!Z18+'Т12-22-32'!Z18+'Т12-22-32'!Z89+'Э13-23-33'!Z18+СрСХМиО14!Z37</f>
        <v>8</v>
      </c>
      <c r="Y119" s="2117">
        <f>'М11-21-31'!AA18+'Т12-22-32'!AA18+'Т12-22-32'!AA89+'Э13-23-33'!AA18+СрСХМиО14!AA37</f>
        <v>12</v>
      </c>
      <c r="Z119" s="2117">
        <f>'М11-21-31'!AB18+'Т12-22-32'!AB18+'Т12-22-32'!AB89+'Э13-23-33'!AB18+СрСХМиО14!AB37</f>
        <v>10</v>
      </c>
      <c r="AA119" s="2117">
        <f>'М11-21-31'!AC18+'Т12-22-32'!AC18+'Т12-22-32'!AC89+'Э13-23-33'!AC18+СрСХМиО14!AC37</f>
        <v>10</v>
      </c>
      <c r="AB119" s="2117">
        <f>'М11-21-31'!AD18+'Т12-22-32'!AD18+'Т12-22-32'!AD89+'Э13-23-33'!AD18+СрСХМиО14!AD37</f>
        <v>10</v>
      </c>
      <c r="AC119" s="2117">
        <f>'М11-21-31'!AE18+'Т12-22-32'!AE18+'Т12-22-32'!AE89+'Э13-23-33'!AE18+СрСХМиО14!AE37</f>
        <v>8</v>
      </c>
      <c r="AD119" s="2117">
        <f>'М11-21-31'!AF18+'Т12-22-32'!AF18+'Т12-22-32'!AF89+'Э13-23-33'!AF18+СрСХМиО14!AF37</f>
        <v>10</v>
      </c>
      <c r="AE119" s="2117">
        <f>'М11-21-31'!AG18+'Т12-22-32'!AG18+'Т12-22-32'!AG89+'Э13-23-33'!AG18+СрСХМиО14!AG37</f>
        <v>6</v>
      </c>
      <c r="AF119" s="2117">
        <f>'М11-21-31'!AH18+'Т12-22-32'!AH18+'Т12-22-32'!AH89+'Э13-23-33'!AH18+СрСХМиО14!AH37</f>
        <v>12</v>
      </c>
      <c r="AG119" s="2117">
        <f>'М11-21-31'!AI18+'Т12-22-32'!AI18+'Т12-22-32'!AI89+'Э13-23-33'!AI18+СрСХМиО14!AI37</f>
        <v>2</v>
      </c>
      <c r="AH119" s="2117">
        <f>'М11-21-31'!AJ18+'Т12-22-32'!AJ18+'Т12-22-32'!AJ89+'Э13-23-33'!AJ18+СрСХМиО14!AJ37</f>
        <v>10</v>
      </c>
      <c r="AI119" s="2117">
        <f>'М11-21-31'!AK18+'Т12-22-32'!AK18+'Т12-22-32'!AK89+'Э13-23-33'!AK18+СрСХМиО14!AK37</f>
        <v>4</v>
      </c>
      <c r="AJ119" s="2117">
        <f>'М11-21-31'!AL18+'Т12-22-32'!AL18+'Т12-22-32'!AL89+'Э13-23-33'!AL18+СрСХМиО14!AL37</f>
        <v>8</v>
      </c>
      <c r="AK119" s="2117">
        <f>'М11-21-31'!AM18+'Т12-22-32'!AM18+'Т12-22-32'!AM89+'Э13-23-33'!AM18+СрСХМиО14!AM37</f>
        <v>8</v>
      </c>
      <c r="AL119" s="2117">
        <f>'М11-21-31'!AN18+'Т12-22-32'!AN18+'Т12-22-32'!AN89+'Э13-23-33'!AN18+СрСХМиО14!AN37</f>
        <v>6</v>
      </c>
      <c r="AM119" s="2117">
        <f>'М11-21-31'!AO18+'Т12-22-32'!AO18+'Т12-22-32'!AO89+'Э13-23-33'!AO18+СрСХМиО14!AO37</f>
        <v>2</v>
      </c>
      <c r="AN119" s="2117">
        <f>'М11-21-31'!AP18+'Т12-22-32'!AP18+'Т12-22-32'!AP89+'Э13-23-33'!AP18+СрСХМиО14!AP37</f>
        <v>6</v>
      </c>
      <c r="AO119" s="2117">
        <f>'М11-21-31'!AQ18+'Т12-22-32'!AQ18+'Т12-22-32'!AQ89+'Э13-23-33'!AQ18+СрСХМиО14!AQ37</f>
        <v>4</v>
      </c>
      <c r="AP119" s="2117">
        <f>'М11-21-31'!AR18+'Т12-22-32'!AR18+'Т12-22-32'!AR89+'Э13-23-33'!AR18+СрСХМиО14!AR37</f>
        <v>6</v>
      </c>
      <c r="AQ119" s="2117">
        <f>'М11-21-31'!AS18+'Т12-22-32'!AS18+'Т12-22-32'!AS89+'Э13-23-33'!AS18+СрСХМиО14!AS37</f>
        <v>4</v>
      </c>
      <c r="AR119" s="2117">
        <f>'М11-21-31'!AT18+'Т12-22-32'!AT18+'Т12-22-32'!AT89+'Э13-23-33'!AT18+СрСХМиО14!AT37</f>
        <v>4</v>
      </c>
      <c r="AS119" s="2117">
        <f>'М11-21-31'!AU18+'Т12-22-32'!AU18+'Т12-22-32'!AU89+'Э13-23-33'!AU18+СрСХМиО14!AU37</f>
        <v>4</v>
      </c>
      <c r="AT119" s="2117">
        <f>'М11-21-31'!AV18+'Т12-22-32'!AV18+'Т12-22-32'!AV89+'Э13-23-33'!AV18+СрСХМиО14!AV37</f>
        <v>0</v>
      </c>
      <c r="AU119" s="227" t="e">
        <f>SUM(C119:T119)</f>
        <v>#VALUE!</v>
      </c>
      <c r="AV119" s="227">
        <f>SUM(U119:AT119)</f>
        <v>174</v>
      </c>
      <c r="AW119" s="227" t="e">
        <f>AU119+AV119</f>
        <v>#VALUE!</v>
      </c>
      <c r="AX119" s="160" t="e">
        <f>IF(AW119=340, "+", "-")</f>
        <v>#VALUE!</v>
      </c>
    </row>
    <row r="120" spans="1:50" ht="20.25" x14ac:dyDescent="0.25">
      <c r="A120" s="2066"/>
      <c r="B120" s="2066"/>
      <c r="C120" s="2137">
        <f t="shared" ref="C120:AW120" si="40">C119</f>
        <v>12</v>
      </c>
      <c r="D120" s="2137">
        <f t="shared" si="40"/>
        <v>12</v>
      </c>
      <c r="E120" s="2137" t="e">
        <f t="shared" si="40"/>
        <v>#VALUE!</v>
      </c>
      <c r="F120" s="2137">
        <f t="shared" si="40"/>
        <v>12</v>
      </c>
      <c r="G120" s="2137">
        <f t="shared" si="40"/>
        <v>10</v>
      </c>
      <c r="H120" s="2137">
        <f t="shared" si="40"/>
        <v>12</v>
      </c>
      <c r="I120" s="2137">
        <f t="shared" si="40"/>
        <v>6</v>
      </c>
      <c r="J120" s="2137">
        <f t="shared" si="40"/>
        <v>6</v>
      </c>
      <c r="K120" s="2137">
        <f t="shared" si="40"/>
        <v>8</v>
      </c>
      <c r="L120" s="2137">
        <f t="shared" si="40"/>
        <v>8</v>
      </c>
      <c r="M120" s="2137">
        <f t="shared" si="40"/>
        <v>8</v>
      </c>
      <c r="N120" s="2137">
        <f t="shared" si="40"/>
        <v>12</v>
      </c>
      <c r="O120" s="2137">
        <f t="shared" si="40"/>
        <v>4</v>
      </c>
      <c r="P120" s="2137">
        <f t="shared" si="40"/>
        <v>16</v>
      </c>
      <c r="Q120" s="2137">
        <f t="shared" si="40"/>
        <v>12</v>
      </c>
      <c r="R120" s="2137">
        <f t="shared" si="40"/>
        <v>14</v>
      </c>
      <c r="S120" s="2137">
        <f t="shared" si="40"/>
        <v>12</v>
      </c>
      <c r="T120" s="2138">
        <f t="shared" si="40"/>
        <v>0</v>
      </c>
      <c r="U120" s="2138">
        <f t="shared" si="40"/>
        <v>0</v>
      </c>
      <c r="V120" s="1175">
        <f t="shared" si="40"/>
        <v>8</v>
      </c>
      <c r="W120" s="2137">
        <f t="shared" si="40"/>
        <v>12</v>
      </c>
      <c r="X120" s="2137">
        <f t="shared" si="40"/>
        <v>8</v>
      </c>
      <c r="Y120" s="2137">
        <f t="shared" si="40"/>
        <v>12</v>
      </c>
      <c r="Z120" s="2137">
        <f t="shared" si="40"/>
        <v>10</v>
      </c>
      <c r="AA120" s="2137">
        <f t="shared" si="40"/>
        <v>10</v>
      </c>
      <c r="AB120" s="2137">
        <f t="shared" si="40"/>
        <v>10</v>
      </c>
      <c r="AC120" s="2137">
        <f t="shared" si="40"/>
        <v>8</v>
      </c>
      <c r="AD120" s="2137">
        <f t="shared" si="40"/>
        <v>10</v>
      </c>
      <c r="AE120" s="2137">
        <f t="shared" si="40"/>
        <v>6</v>
      </c>
      <c r="AF120" s="2137">
        <f t="shared" si="40"/>
        <v>12</v>
      </c>
      <c r="AG120" s="2137">
        <f t="shared" si="40"/>
        <v>2</v>
      </c>
      <c r="AH120" s="2137">
        <f t="shared" si="40"/>
        <v>10</v>
      </c>
      <c r="AI120" s="2137">
        <f t="shared" si="40"/>
        <v>4</v>
      </c>
      <c r="AJ120" s="2137">
        <f t="shared" si="40"/>
        <v>8</v>
      </c>
      <c r="AK120" s="2137">
        <f t="shared" si="40"/>
        <v>8</v>
      </c>
      <c r="AL120" s="2137">
        <f t="shared" si="40"/>
        <v>6</v>
      </c>
      <c r="AM120" s="2137">
        <f t="shared" si="40"/>
        <v>2</v>
      </c>
      <c r="AN120" s="2137">
        <f t="shared" si="40"/>
        <v>6</v>
      </c>
      <c r="AO120" s="2137">
        <f t="shared" si="40"/>
        <v>4</v>
      </c>
      <c r="AP120" s="2137">
        <f t="shared" si="40"/>
        <v>6</v>
      </c>
      <c r="AQ120" s="2137">
        <f t="shared" si="40"/>
        <v>4</v>
      </c>
      <c r="AR120" s="2137">
        <f t="shared" si="40"/>
        <v>4</v>
      </c>
      <c r="AS120" s="2137">
        <f t="shared" si="40"/>
        <v>4</v>
      </c>
      <c r="AT120" s="2137">
        <f t="shared" si="40"/>
        <v>0</v>
      </c>
      <c r="AU120" s="2137" t="e">
        <f t="shared" si="40"/>
        <v>#VALUE!</v>
      </c>
      <c r="AV120" s="2137">
        <f t="shared" si="40"/>
        <v>174</v>
      </c>
      <c r="AW120" s="2137" t="e">
        <f t="shared" si="40"/>
        <v>#VALUE!</v>
      </c>
      <c r="AX120" s="160"/>
    </row>
    <row r="121" spans="1:50" x14ac:dyDescent="0.25">
      <c r="A121" s="18"/>
    </row>
  </sheetData>
  <mergeCells count="15">
    <mergeCell ref="P3:T3"/>
    <mergeCell ref="A3:A7"/>
    <mergeCell ref="B3:B7"/>
    <mergeCell ref="C3:G3"/>
    <mergeCell ref="H3:K3"/>
    <mergeCell ref="L3:O3"/>
    <mergeCell ref="AU3:AU7"/>
    <mergeCell ref="AV3:AV7"/>
    <mergeCell ref="AW3:AW7"/>
    <mergeCell ref="U3:X3"/>
    <mergeCell ref="Y3:AB3"/>
    <mergeCell ref="AC3:AG3"/>
    <mergeCell ref="AH3:AK3"/>
    <mergeCell ref="AL3:AO3"/>
    <mergeCell ref="AP3:AT3"/>
  </mergeCells>
  <pageMargins left="0.70000004768371604" right="0.70000004768371604" top="0.75" bottom="0.75" header="0.30000001192092901" footer="0.30000001192092901"/>
  <pageSetup paperSize="9" scale="47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0"/>
  <sheetViews>
    <sheetView showZeros="0" workbookViewId="0"/>
  </sheetViews>
  <sheetFormatPr defaultColWidth="9.140625" defaultRowHeight="20.25" x14ac:dyDescent="0.2"/>
  <cols>
    <col min="1" max="1" width="20.7109375" style="11" customWidth="1"/>
    <col min="2" max="2" width="24.7109375" style="13" customWidth="1"/>
    <col min="3" max="3" width="9.140625" style="11" hidden="1" customWidth="1"/>
    <col min="4" max="47" width="5" style="11" customWidth="1"/>
    <col min="48" max="56" width="5" style="11" hidden="1" customWidth="1"/>
    <col min="57" max="58" width="5" style="11" customWidth="1"/>
    <col min="59" max="59" width="12.140625" style="14" bestFit="1" customWidth="1"/>
    <col min="60" max="60" width="8.85546875" style="11" hidden="1" customWidth="1"/>
    <col min="61" max="61" width="9.140625" style="15" bestFit="1" customWidth="1"/>
    <col min="62" max="62" width="9.140625" style="11" bestFit="1" customWidth="1"/>
    <col min="63" max="16384" width="9.140625" style="11"/>
  </cols>
  <sheetData>
    <row r="1" spans="1:61" s="16" customFormat="1" ht="24" customHeight="1" x14ac:dyDescent="0.25">
      <c r="A1" s="17"/>
      <c r="B1" s="13"/>
      <c r="C1" s="18"/>
      <c r="D1" s="18"/>
      <c r="E1" s="18"/>
      <c r="O1" s="19"/>
      <c r="P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20"/>
      <c r="AK1" s="20"/>
      <c r="AL1" s="2192"/>
      <c r="AM1" s="2192"/>
      <c r="AN1" s="2192"/>
      <c r="AO1" s="2192"/>
      <c r="AP1" s="2192"/>
      <c r="AQ1" s="21"/>
      <c r="AR1" s="21"/>
      <c r="AS1" s="21"/>
      <c r="AT1" s="5" t="s">
        <v>433</v>
      </c>
      <c r="AV1" s="22"/>
      <c r="AW1" s="22"/>
      <c r="AX1" s="19"/>
      <c r="AY1" s="19"/>
      <c r="AZ1" s="19"/>
      <c r="BA1" s="19"/>
      <c r="BB1" s="22"/>
      <c r="BC1" s="22"/>
      <c r="BD1" s="19"/>
      <c r="BE1" s="19"/>
      <c r="BF1" s="19"/>
      <c r="BG1" s="19"/>
      <c r="BI1" s="15"/>
    </row>
    <row r="2" spans="1:61" ht="18.75" customHeight="1" x14ac:dyDescent="0.2">
      <c r="B2" s="2196" t="s">
        <v>434</v>
      </c>
      <c r="C2" s="2197"/>
      <c r="D2" s="2197"/>
      <c r="E2" s="2197"/>
      <c r="F2" s="2197"/>
      <c r="G2" s="2197"/>
      <c r="H2" s="2197"/>
      <c r="I2" s="2197"/>
      <c r="J2" s="2198"/>
      <c r="K2" s="26"/>
      <c r="L2" s="634"/>
      <c r="M2" s="634"/>
      <c r="N2" s="634"/>
      <c r="O2" s="19"/>
      <c r="P2" s="26"/>
      <c r="Q2" s="19"/>
      <c r="S2" s="27"/>
      <c r="T2" s="27"/>
      <c r="AJ2" s="28"/>
      <c r="AL2" s="28"/>
      <c r="AM2" s="20"/>
      <c r="AN2" s="20"/>
      <c r="AO2" s="20"/>
      <c r="AP2" s="20"/>
      <c r="AQ2" s="21"/>
      <c r="AR2" s="21"/>
      <c r="AS2" s="21"/>
      <c r="AT2" s="20"/>
      <c r="AU2" s="5"/>
      <c r="AV2" s="18"/>
      <c r="AW2" s="18"/>
      <c r="AX2" s="19"/>
      <c r="AY2" s="19"/>
      <c r="AZ2" s="19"/>
      <c r="BA2" s="19"/>
      <c r="BB2" s="18"/>
      <c r="BC2" s="18"/>
      <c r="BD2" s="19"/>
      <c r="BE2" s="19"/>
      <c r="BF2" s="19"/>
      <c r="BG2" s="19"/>
    </row>
    <row r="3" spans="1:61" x14ac:dyDescent="0.2">
      <c r="A3" s="2180" t="s">
        <v>15</v>
      </c>
      <c r="B3" s="2183" t="s">
        <v>17</v>
      </c>
      <c r="C3" s="2189" t="s">
        <v>18</v>
      </c>
      <c r="D3" s="2201" t="s">
        <v>19</v>
      </c>
      <c r="E3" s="2194"/>
      <c r="F3" s="2194"/>
      <c r="G3" s="2194"/>
      <c r="H3" s="2195"/>
      <c r="I3" s="2193" t="s">
        <v>20</v>
      </c>
      <c r="J3" s="2194"/>
      <c r="K3" s="2194"/>
      <c r="L3" s="2195"/>
      <c r="M3" s="2199" t="s">
        <v>21</v>
      </c>
      <c r="N3" s="2194"/>
      <c r="O3" s="2194"/>
      <c r="P3" s="2200"/>
      <c r="Q3" s="2199" t="s">
        <v>22</v>
      </c>
      <c r="R3" s="2194"/>
      <c r="S3" s="2194"/>
      <c r="T3" s="2194"/>
      <c r="U3" s="2200"/>
      <c r="V3" s="2193" t="s">
        <v>23</v>
      </c>
      <c r="W3" s="2194"/>
      <c r="X3" s="2194"/>
      <c r="Y3" s="2195"/>
      <c r="Z3" s="2193" t="s">
        <v>24</v>
      </c>
      <c r="AA3" s="2194"/>
      <c r="AB3" s="2194"/>
      <c r="AC3" s="2195"/>
      <c r="AD3" s="2193" t="s">
        <v>25</v>
      </c>
      <c r="AE3" s="2194"/>
      <c r="AF3" s="2194"/>
      <c r="AG3" s="2194"/>
      <c r="AH3" s="2195"/>
      <c r="AI3" s="2193" t="s">
        <v>26</v>
      </c>
      <c r="AJ3" s="2194"/>
      <c r="AK3" s="2194"/>
      <c r="AL3" s="2195"/>
      <c r="AM3" s="2199" t="s">
        <v>27</v>
      </c>
      <c r="AN3" s="2194"/>
      <c r="AO3" s="2194"/>
      <c r="AP3" s="2200"/>
      <c r="AQ3" s="2213" t="s">
        <v>28</v>
      </c>
      <c r="AR3" s="2194"/>
      <c r="AS3" s="2194"/>
      <c r="AT3" s="2194"/>
      <c r="AU3" s="2214"/>
      <c r="AV3" s="29"/>
      <c r="AW3" s="29"/>
      <c r="AX3" s="29"/>
      <c r="AY3" s="30"/>
      <c r="AZ3" s="2202" t="s">
        <v>29</v>
      </c>
      <c r="BA3" s="2203"/>
      <c r="BB3" s="2203"/>
      <c r="BC3" s="2203"/>
      <c r="BD3" s="2204"/>
      <c r="BE3" s="2205" t="s">
        <v>30</v>
      </c>
      <c r="BF3" s="2208" t="s">
        <v>31</v>
      </c>
      <c r="BG3" s="2210" t="s">
        <v>32</v>
      </c>
      <c r="BH3" s="2215" t="s">
        <v>33</v>
      </c>
    </row>
    <row r="4" spans="1:61" ht="13.5" customHeight="1" x14ac:dyDescent="0.2">
      <c r="A4" s="2181"/>
      <c r="B4" s="2184"/>
      <c r="C4" s="2190"/>
      <c r="D4" s="31">
        <v>1</v>
      </c>
      <c r="E4" s="31">
        <v>5</v>
      </c>
      <c r="F4" s="33">
        <v>12</v>
      </c>
      <c r="G4" s="33">
        <v>19</v>
      </c>
      <c r="H4" s="34">
        <v>26</v>
      </c>
      <c r="I4" s="35">
        <v>3</v>
      </c>
      <c r="J4" s="32">
        <v>10</v>
      </c>
      <c r="K4" s="32">
        <v>17</v>
      </c>
      <c r="L4" s="34">
        <v>24</v>
      </c>
      <c r="M4" s="36">
        <v>31</v>
      </c>
      <c r="N4" s="32">
        <v>7</v>
      </c>
      <c r="O4" s="32">
        <v>14</v>
      </c>
      <c r="P4" s="32">
        <v>21</v>
      </c>
      <c r="Q4" s="38">
        <v>28</v>
      </c>
      <c r="R4" s="31">
        <v>5</v>
      </c>
      <c r="S4" s="31">
        <v>12</v>
      </c>
      <c r="T4" s="33">
        <v>19</v>
      </c>
      <c r="U4" s="33">
        <v>26</v>
      </c>
      <c r="V4" s="38">
        <v>2</v>
      </c>
      <c r="W4" s="2142">
        <v>9</v>
      </c>
      <c r="X4" s="32">
        <v>16</v>
      </c>
      <c r="Y4" s="34">
        <v>23</v>
      </c>
      <c r="Z4" s="31">
        <v>30</v>
      </c>
      <c r="AA4" s="32">
        <v>6</v>
      </c>
      <c r="AB4" s="32">
        <v>13</v>
      </c>
      <c r="AC4" s="34">
        <v>20</v>
      </c>
      <c r="AD4" s="2143">
        <v>27</v>
      </c>
      <c r="AE4" s="2144">
        <v>6</v>
      </c>
      <c r="AF4" s="45">
        <v>13</v>
      </c>
      <c r="AG4" s="46">
        <v>20</v>
      </c>
      <c r="AH4" s="46">
        <v>27</v>
      </c>
      <c r="AI4" s="35">
        <v>3</v>
      </c>
      <c r="AJ4" s="32">
        <v>10</v>
      </c>
      <c r="AK4" s="32">
        <v>17</v>
      </c>
      <c r="AL4" s="34">
        <v>24</v>
      </c>
      <c r="AM4" s="36">
        <v>1</v>
      </c>
      <c r="AN4" s="2142">
        <v>8</v>
      </c>
      <c r="AO4" s="32">
        <v>15</v>
      </c>
      <c r="AP4" s="32">
        <v>22</v>
      </c>
      <c r="AQ4" s="38">
        <v>29</v>
      </c>
      <c r="AR4" s="31">
        <v>5</v>
      </c>
      <c r="AS4" s="49">
        <v>12</v>
      </c>
      <c r="AT4" s="32">
        <v>19</v>
      </c>
      <c r="AU4" s="45">
        <v>26</v>
      </c>
      <c r="AV4" s="51">
        <v>8</v>
      </c>
      <c r="AW4" s="52">
        <v>15</v>
      </c>
      <c r="AX4" s="53">
        <v>22</v>
      </c>
      <c r="AY4" s="54">
        <v>29</v>
      </c>
      <c r="AZ4" s="55">
        <v>30</v>
      </c>
      <c r="BA4" s="52">
        <v>6</v>
      </c>
      <c r="BB4" s="52">
        <v>13</v>
      </c>
      <c r="BC4" s="52">
        <v>20</v>
      </c>
      <c r="BD4" s="56">
        <v>27</v>
      </c>
      <c r="BE4" s="2206"/>
      <c r="BF4" s="2206"/>
      <c r="BG4" s="2211"/>
      <c r="BH4" s="2216"/>
    </row>
    <row r="5" spans="1:61" ht="15" customHeight="1" x14ac:dyDescent="0.2">
      <c r="A5" s="2181"/>
      <c r="B5" s="2184"/>
      <c r="C5" s="2190"/>
      <c r="D5" s="57">
        <v>3</v>
      </c>
      <c r="E5" s="57">
        <v>10</v>
      </c>
      <c r="F5" s="59">
        <v>17</v>
      </c>
      <c r="G5" s="59">
        <v>24</v>
      </c>
      <c r="H5" s="60">
        <v>1</v>
      </c>
      <c r="I5" s="61">
        <v>8</v>
      </c>
      <c r="J5" s="58">
        <v>15</v>
      </c>
      <c r="K5" s="58">
        <v>22</v>
      </c>
      <c r="L5" s="60">
        <v>29</v>
      </c>
      <c r="M5" s="73">
        <v>5</v>
      </c>
      <c r="N5" s="58">
        <v>12</v>
      </c>
      <c r="O5" s="58">
        <v>19</v>
      </c>
      <c r="P5" s="58">
        <v>26</v>
      </c>
      <c r="Q5" s="64">
        <v>5</v>
      </c>
      <c r="R5" s="57">
        <v>12</v>
      </c>
      <c r="S5" s="57">
        <v>19</v>
      </c>
      <c r="T5" s="59">
        <v>26</v>
      </c>
      <c r="U5" s="59">
        <v>31</v>
      </c>
      <c r="V5" s="64">
        <v>7</v>
      </c>
      <c r="W5" s="2145">
        <v>14</v>
      </c>
      <c r="X5" s="58">
        <v>21</v>
      </c>
      <c r="Y5" s="60">
        <v>28</v>
      </c>
      <c r="Z5" s="57">
        <v>4</v>
      </c>
      <c r="AA5" s="58">
        <v>11</v>
      </c>
      <c r="AB5" s="58">
        <v>18</v>
      </c>
      <c r="AC5" s="60">
        <v>25</v>
      </c>
      <c r="AD5" s="64">
        <v>4</v>
      </c>
      <c r="AE5" s="75">
        <v>11</v>
      </c>
      <c r="AF5" s="57">
        <v>18</v>
      </c>
      <c r="AG5" s="71">
        <v>25</v>
      </c>
      <c r="AH5" s="71">
        <v>1</v>
      </c>
      <c r="AI5" s="61">
        <v>8</v>
      </c>
      <c r="AJ5" s="58">
        <v>15</v>
      </c>
      <c r="AK5" s="58">
        <v>22</v>
      </c>
      <c r="AL5" s="60">
        <v>29</v>
      </c>
      <c r="AM5" s="73">
        <v>6</v>
      </c>
      <c r="AN5" s="2145">
        <v>13</v>
      </c>
      <c r="AO5" s="58">
        <v>20</v>
      </c>
      <c r="AP5" s="58">
        <v>27</v>
      </c>
      <c r="AQ5" s="64">
        <v>3</v>
      </c>
      <c r="AR5" s="57">
        <v>10</v>
      </c>
      <c r="AS5" s="75">
        <v>17</v>
      </c>
      <c r="AT5" s="58">
        <v>24</v>
      </c>
      <c r="AU5" s="57">
        <v>30</v>
      </c>
      <c r="AV5" s="76">
        <v>13</v>
      </c>
      <c r="AW5" s="77">
        <v>20</v>
      </c>
      <c r="AX5" s="78">
        <v>27</v>
      </c>
      <c r="AY5" s="79">
        <v>3</v>
      </c>
      <c r="AZ5" s="80">
        <v>4</v>
      </c>
      <c r="BA5" s="77">
        <v>11</v>
      </c>
      <c r="BB5" s="77">
        <v>18</v>
      </c>
      <c r="BC5" s="77">
        <v>25</v>
      </c>
      <c r="BD5" s="81">
        <v>31</v>
      </c>
      <c r="BE5" s="2206"/>
      <c r="BF5" s="2206"/>
      <c r="BG5" s="2211"/>
      <c r="BH5" s="2216"/>
    </row>
    <row r="6" spans="1:61" ht="15" customHeight="1" x14ac:dyDescent="0.2">
      <c r="A6" s="2181"/>
      <c r="B6" s="2184"/>
      <c r="C6" s="2190"/>
      <c r="D6" s="83" t="s">
        <v>34</v>
      </c>
      <c r="E6" s="84"/>
      <c r="F6" s="84"/>
      <c r="G6" s="85"/>
      <c r="H6" s="86"/>
      <c r="I6" s="87"/>
      <c r="J6" s="83"/>
      <c r="K6" s="84"/>
      <c r="L6" s="85"/>
      <c r="M6" s="88"/>
      <c r="N6" s="84"/>
      <c r="O6" s="84"/>
      <c r="P6" s="86"/>
      <c r="Q6" s="89"/>
      <c r="R6" s="84"/>
      <c r="S6" s="84"/>
      <c r="T6" s="85"/>
      <c r="U6" s="85"/>
      <c r="V6" s="2146"/>
      <c r="W6" s="93"/>
      <c r="X6" s="93"/>
      <c r="Y6" s="94"/>
      <c r="Z6" s="95"/>
      <c r="AA6" s="84"/>
      <c r="AB6" s="84"/>
      <c r="AC6" s="86"/>
      <c r="AD6" s="88"/>
      <c r="AE6" s="84"/>
      <c r="AF6" s="84"/>
      <c r="AG6" s="85"/>
      <c r="AH6" s="86"/>
      <c r="AI6" s="88"/>
      <c r="AJ6" s="84"/>
      <c r="AK6" s="84"/>
      <c r="AL6" s="86"/>
      <c r="AM6" s="88"/>
      <c r="AN6" s="84"/>
      <c r="AO6" s="84"/>
      <c r="AP6" s="84"/>
      <c r="AQ6" s="88"/>
      <c r="AR6" s="84"/>
      <c r="AS6" s="84"/>
      <c r="AT6" s="84"/>
      <c r="AU6" s="89"/>
      <c r="AV6" s="84"/>
      <c r="AW6" s="84"/>
      <c r="AX6" s="84"/>
      <c r="AY6" s="86"/>
      <c r="AZ6" s="83"/>
      <c r="BA6" s="96"/>
      <c r="BB6" s="96"/>
      <c r="BC6" s="96"/>
      <c r="BD6" s="97"/>
      <c r="BE6" s="2206"/>
      <c r="BF6" s="2206"/>
      <c r="BG6" s="2211"/>
      <c r="BH6" s="2216"/>
    </row>
    <row r="7" spans="1:61" s="82" customFormat="1" ht="19.5" customHeight="1" x14ac:dyDescent="0.25">
      <c r="A7" s="2182"/>
      <c r="B7" s="2185"/>
      <c r="C7" s="2191"/>
      <c r="D7" s="98">
        <v>1</v>
      </c>
      <c r="E7" s="98">
        <v>2</v>
      </c>
      <c r="F7" s="98">
        <v>3</v>
      </c>
      <c r="G7" s="98">
        <v>4</v>
      </c>
      <c r="H7" s="99">
        <v>5</v>
      </c>
      <c r="I7" s="100">
        <v>6</v>
      </c>
      <c r="J7" s="98">
        <v>7</v>
      </c>
      <c r="K7" s="98">
        <v>8</v>
      </c>
      <c r="L7" s="99">
        <v>9</v>
      </c>
      <c r="M7" s="100">
        <v>10</v>
      </c>
      <c r="N7" s="98">
        <v>11</v>
      </c>
      <c r="O7" s="98">
        <v>12</v>
      </c>
      <c r="P7" s="99">
        <v>13</v>
      </c>
      <c r="Q7" s="100">
        <v>14</v>
      </c>
      <c r="R7" s="98">
        <v>15</v>
      </c>
      <c r="S7" s="98">
        <v>16</v>
      </c>
      <c r="T7" s="98">
        <v>17</v>
      </c>
      <c r="U7" s="99">
        <v>18</v>
      </c>
      <c r="V7" s="100">
        <v>19</v>
      </c>
      <c r="W7" s="98">
        <v>20</v>
      </c>
      <c r="X7" s="98">
        <v>21</v>
      </c>
      <c r="Y7" s="99">
        <v>22</v>
      </c>
      <c r="Z7" s="100">
        <v>23</v>
      </c>
      <c r="AA7" s="98">
        <v>24</v>
      </c>
      <c r="AB7" s="98">
        <v>25</v>
      </c>
      <c r="AC7" s="99">
        <v>26</v>
      </c>
      <c r="AD7" s="100">
        <v>27</v>
      </c>
      <c r="AE7" s="98">
        <v>28</v>
      </c>
      <c r="AF7" s="98">
        <v>29</v>
      </c>
      <c r="AG7" s="98">
        <v>30</v>
      </c>
      <c r="AH7" s="99">
        <v>31</v>
      </c>
      <c r="AI7" s="100">
        <v>32</v>
      </c>
      <c r="AJ7" s="98">
        <v>33</v>
      </c>
      <c r="AK7" s="98">
        <v>34</v>
      </c>
      <c r="AL7" s="99">
        <v>35</v>
      </c>
      <c r="AM7" s="100">
        <v>36</v>
      </c>
      <c r="AN7" s="98">
        <v>37</v>
      </c>
      <c r="AO7" s="98">
        <v>38</v>
      </c>
      <c r="AP7" s="99">
        <v>39</v>
      </c>
      <c r="AQ7" s="100">
        <v>40</v>
      </c>
      <c r="AR7" s="98">
        <v>41</v>
      </c>
      <c r="AS7" s="98">
        <v>42</v>
      </c>
      <c r="AT7" s="98">
        <v>43</v>
      </c>
      <c r="AU7" s="98">
        <v>44</v>
      </c>
      <c r="AV7" s="98">
        <v>45</v>
      </c>
      <c r="AW7" s="98">
        <v>46</v>
      </c>
      <c r="AX7" s="98">
        <v>47</v>
      </c>
      <c r="AY7" s="99">
        <v>48</v>
      </c>
      <c r="AZ7" s="104">
        <v>49</v>
      </c>
      <c r="BA7" s="98">
        <v>50</v>
      </c>
      <c r="BB7" s="98">
        <v>51</v>
      </c>
      <c r="BC7" s="98">
        <v>52</v>
      </c>
      <c r="BD7" s="105">
        <v>53</v>
      </c>
      <c r="BE7" s="2207"/>
      <c r="BF7" s="2209"/>
      <c r="BG7" s="2212"/>
      <c r="BH7" s="2217"/>
      <c r="BI7" s="15"/>
    </row>
    <row r="8" spans="1:61" s="82" customFormat="1" ht="42.75" customHeight="1" x14ac:dyDescent="0.25">
      <c r="A8" s="2051"/>
      <c r="B8" s="1085" t="s">
        <v>155</v>
      </c>
      <c r="C8" s="2147"/>
      <c r="D8" s="2053"/>
      <c r="E8" s="2054"/>
      <c r="F8" s="2054"/>
      <c r="G8" s="2055"/>
      <c r="H8" s="2056"/>
      <c r="I8" s="2057"/>
      <c r="J8" s="2054"/>
      <c r="K8" s="2054"/>
      <c r="L8" s="2056"/>
      <c r="M8" s="2057"/>
      <c r="N8" s="2054"/>
      <c r="O8" s="2054"/>
      <c r="P8" s="2056"/>
      <c r="Q8" s="2057"/>
      <c r="R8" s="2054"/>
      <c r="S8" s="2054"/>
      <c r="T8" s="2054"/>
      <c r="U8" s="2056"/>
      <c r="V8" s="2057"/>
      <c r="W8" s="2054"/>
      <c r="X8" s="2054"/>
      <c r="Y8" s="2056"/>
      <c r="Z8" s="2057"/>
      <c r="AA8" s="2054"/>
      <c r="AB8" s="2054"/>
      <c r="AC8" s="2056"/>
      <c r="AD8" s="2057"/>
      <c r="AE8" s="2054"/>
      <c r="AF8" s="2054"/>
      <c r="AG8" s="2054"/>
      <c r="AH8" s="2056"/>
      <c r="AI8" s="2057"/>
      <c r="AJ8" s="2054"/>
      <c r="AK8" s="2054"/>
      <c r="AL8" s="2056"/>
      <c r="AM8" s="2057"/>
      <c r="AN8" s="2054"/>
      <c r="AO8" s="2054"/>
      <c r="AP8" s="2056"/>
      <c r="AQ8" s="2057"/>
      <c r="AR8" s="2054"/>
      <c r="AS8" s="2054"/>
      <c r="AT8" s="2054"/>
      <c r="AU8" s="118"/>
      <c r="AV8" s="119"/>
      <c r="AW8" s="119"/>
      <c r="AX8" s="119"/>
      <c r="AY8" s="120"/>
      <c r="AZ8" s="121"/>
      <c r="BA8" s="119"/>
      <c r="BB8" s="119"/>
      <c r="BC8" s="119"/>
      <c r="BD8" s="122"/>
      <c r="BE8" s="2148"/>
      <c r="BF8" s="1040"/>
      <c r="BG8" s="125"/>
      <c r="BH8" s="126"/>
      <c r="BI8" s="15"/>
    </row>
    <row r="9" spans="1:61" s="730" customFormat="1" ht="15.75" customHeight="1" x14ac:dyDescent="0.25">
      <c r="A9" s="2149" t="s">
        <v>435</v>
      </c>
      <c r="B9" s="198" t="s">
        <v>59</v>
      </c>
      <c r="C9" s="130"/>
      <c r="D9" s="1082" t="e">
        <f>#REF!+#REF!+#REF!+#REF!</f>
        <v>#REF!</v>
      </c>
      <c r="E9" s="1083" t="e">
        <f>#REF!+#REF!+#REF!+#REF!</f>
        <v>#REF!</v>
      </c>
      <c r="F9" s="1083" t="e">
        <f>#REF!+#REF!+#REF!+#REF!</f>
        <v>#REF!</v>
      </c>
      <c r="G9" s="1143" t="e">
        <f>#REF!+#REF!+#REF!+#REF!</f>
        <v>#REF!</v>
      </c>
      <c r="H9" s="1144" t="e">
        <f>#REF!+#REF!+#REF!+#REF!</f>
        <v>#REF!</v>
      </c>
      <c r="I9" s="2150" t="e">
        <f>#REF!+#REF!+#REF!+#REF!</f>
        <v>#REF!</v>
      </c>
      <c r="J9" s="1083" t="e">
        <f>#REF!+#REF!+#REF!+#REF!</f>
        <v>#REF!</v>
      </c>
      <c r="K9" s="143" t="e">
        <f>#REF!+#REF!+#REF!+#REF!</f>
        <v>#REF!</v>
      </c>
      <c r="L9" s="144" t="e">
        <f>#REF!+#REF!+#REF!+#REF!</f>
        <v>#REF!</v>
      </c>
      <c r="M9" s="145" t="e">
        <f>#REF!+#REF!+#REF!+#REF!</f>
        <v>#REF!</v>
      </c>
      <c r="N9" s="143" t="e">
        <f>#REF!+#REF!+#REF!+#REF!</f>
        <v>#REF!</v>
      </c>
      <c r="O9" s="143" t="e">
        <f>#REF!+#REF!+#REF!+#REF!</f>
        <v>#REF!</v>
      </c>
      <c r="P9" s="144" t="e">
        <f>#REF!+#REF!+#REF!+#REF!</f>
        <v>#REF!</v>
      </c>
      <c r="Q9" s="145" t="e">
        <f>#REF!+#REF!+#REF!+#REF!</f>
        <v>#REF!</v>
      </c>
      <c r="R9" s="143" t="e">
        <f>#REF!+#REF!+#REF!+#REF!</f>
        <v>#REF!</v>
      </c>
      <c r="S9" s="143" t="e">
        <f>#REF!+#REF!+#REF!+#REF!</f>
        <v>#REF!</v>
      </c>
      <c r="T9" s="143" t="e">
        <f>#REF!+#REF!+#REF!+#REF!</f>
        <v>#REF!</v>
      </c>
      <c r="U9" s="529" t="e">
        <f>#REF!+#REF!+#REF!+#REF!</f>
        <v>#REF!</v>
      </c>
      <c r="V9" s="2151" t="e">
        <f>#REF!+#REF!+#REF!+#REF!</f>
        <v>#REF!</v>
      </c>
      <c r="W9" s="143" t="e">
        <f>#REF!+#REF!+#REF!+#REF!</f>
        <v>#REF!</v>
      </c>
      <c r="X9" s="143" t="e">
        <f>#REF!+#REF!+#REF!+#REF!</f>
        <v>#REF!</v>
      </c>
      <c r="Y9" s="144" t="e">
        <f>#REF!+#REF!+#REF!+#REF!</f>
        <v>#REF!</v>
      </c>
      <c r="Z9" s="145" t="e">
        <f>#REF!+#REF!+#REF!+#REF!</f>
        <v>#REF!</v>
      </c>
      <c r="AA9" s="143" t="e">
        <f>#REF!+#REF!+#REF!+#REF!</f>
        <v>#REF!</v>
      </c>
      <c r="AB9" s="143" t="e">
        <f>#REF!+#REF!+#REF!+#REF!</f>
        <v>#REF!</v>
      </c>
      <c r="AC9" s="144" t="e">
        <f>#REF!+#REF!+#REF!+#REF!</f>
        <v>#REF!</v>
      </c>
      <c r="AD9" s="145" t="e">
        <f>#REF!+#REF!+#REF!+#REF!</f>
        <v>#REF!</v>
      </c>
      <c r="AE9" s="143" t="e">
        <f>#REF!+#REF!+#REF!+#REF!</f>
        <v>#REF!</v>
      </c>
      <c r="AF9" s="143" t="e">
        <f>#REF!+#REF!+#REF!+#REF!</f>
        <v>#REF!</v>
      </c>
      <c r="AG9" s="1083" t="e">
        <f>#REF!+#REF!+#REF!+#REF!</f>
        <v>#REF!</v>
      </c>
      <c r="AH9" s="1144" t="e">
        <f>#REF!+#REF!+#REF!+#REF!</f>
        <v>#REF!</v>
      </c>
      <c r="AI9" s="2150" t="e">
        <f>#REF!+#REF!+#REF!+#REF!</f>
        <v>#REF!</v>
      </c>
      <c r="AJ9" s="1083" t="e">
        <f>#REF!+#REF!+#REF!+#REF!</f>
        <v>#REF!</v>
      </c>
      <c r="AK9" s="143" t="e">
        <f>#REF!+#REF!+#REF!+#REF!</f>
        <v>#REF!</v>
      </c>
      <c r="AL9" s="1144" t="e">
        <f>#REF!+#REF!+#REF!+#REF!</f>
        <v>#REF!</v>
      </c>
      <c r="AM9" s="2150" t="e">
        <f>#REF!+#REF!+#REF!+#REF!</f>
        <v>#REF!</v>
      </c>
      <c r="AN9" s="1083" t="e">
        <f>#REF!+#REF!+#REF!+#REF!</f>
        <v>#REF!</v>
      </c>
      <c r="AO9" s="1083" t="e">
        <f>#REF!+#REF!+#REF!+#REF!</f>
        <v>#REF!</v>
      </c>
      <c r="AP9" s="1144" t="e">
        <f>#REF!+#REF!+#REF!+#REF!</f>
        <v>#REF!</v>
      </c>
      <c r="AQ9" s="2150" t="e">
        <f>#REF!+#REF!+#REF!+#REF!</f>
        <v>#REF!</v>
      </c>
      <c r="AR9" s="1083" t="e">
        <f>#REF!+#REF!+#REF!+#REF!</f>
        <v>#REF!</v>
      </c>
      <c r="AS9" s="1083" t="e">
        <f>#REF!+#REF!+#REF!+#REF!</f>
        <v>#REF!</v>
      </c>
      <c r="AT9" s="1083" t="e">
        <f>#REF!+#REF!+#REF!+#REF!</f>
        <v>#REF!</v>
      </c>
      <c r="AU9" s="2152" t="e">
        <f>#REF!+#REF!+#REF!+#REF!</f>
        <v>#REF!</v>
      </c>
      <c r="AV9" s="153"/>
      <c r="AW9" s="153"/>
      <c r="AX9" s="153"/>
      <c r="AY9" s="154"/>
      <c r="AZ9" s="155"/>
      <c r="BA9" s="153"/>
      <c r="BB9" s="153"/>
      <c r="BC9" s="153"/>
      <c r="BD9" s="519"/>
      <c r="BE9" s="227" t="e">
        <f>SUM(D9:T9)</f>
        <v>#REF!</v>
      </c>
      <c r="BF9" s="227" t="e">
        <f>SUM(W9:AT9)</f>
        <v>#REF!</v>
      </c>
      <c r="BG9" s="227" t="e">
        <f>BE9+BF9</f>
        <v>#REF!</v>
      </c>
      <c r="BH9" s="2153"/>
      <c r="BI9" s="160" t="e">
        <f>IF(BG9=280, "+", "-")</f>
        <v>#REF!</v>
      </c>
    </row>
    <row r="10" spans="1:61" s="730" customFormat="1" ht="15.75" customHeight="1" x14ac:dyDescent="0.25">
      <c r="A10" s="2154" t="s">
        <v>435</v>
      </c>
      <c r="B10" s="198" t="s">
        <v>57</v>
      </c>
      <c r="C10" s="164"/>
      <c r="D10" s="2155" t="e">
        <f>#REF!+#REF!+#REF!+#REF!</f>
        <v>#REF!</v>
      </c>
      <c r="E10" s="543" t="e">
        <f>#REF!+#REF!+#REF!+#REF!</f>
        <v>#REF!</v>
      </c>
      <c r="F10" s="543" t="e">
        <f>#REF!+#REF!+#REF!+#REF!</f>
        <v>#REF!</v>
      </c>
      <c r="G10" s="2156" t="e">
        <f>#REF!+#REF!+#REF!+#REF!</f>
        <v>#REF!</v>
      </c>
      <c r="H10" s="2157" t="e">
        <f>#REF!+#REF!+#REF!+#REF!</f>
        <v>#REF!</v>
      </c>
      <c r="I10" s="542" t="e">
        <f>#REF!+#REF!+#REF!+#REF!</f>
        <v>#REF!</v>
      </c>
      <c r="J10" s="543" t="e">
        <f>#REF!+#REF!+#REF!+#REF!</f>
        <v>#REF!</v>
      </c>
      <c r="K10" s="177" t="e">
        <f>#REF!+#REF!+#REF!+#REF!</f>
        <v>#REF!</v>
      </c>
      <c r="L10" s="178" t="e">
        <f>#REF!+#REF!+#REF!+#REF!</f>
        <v>#REF!</v>
      </c>
      <c r="M10" s="179" t="e">
        <f>#REF!+#REF!+#REF!+#REF!</f>
        <v>#REF!</v>
      </c>
      <c r="N10" s="177" t="e">
        <f>#REF!+#REF!+#REF!+#REF!</f>
        <v>#REF!</v>
      </c>
      <c r="O10" s="177" t="e">
        <f>#REF!+#REF!+#REF!+#REF!</f>
        <v>#REF!</v>
      </c>
      <c r="P10" s="178" t="e">
        <f>#REF!+#REF!+#REF!+#REF!</f>
        <v>#REF!</v>
      </c>
      <c r="Q10" s="179" t="e">
        <f>#REF!+#REF!+#REF!+#REF!</f>
        <v>#REF!</v>
      </c>
      <c r="R10" s="177" t="e">
        <f>#REF!+#REF!+#REF!+#REF!</f>
        <v>#REF!</v>
      </c>
      <c r="S10" s="177" t="e">
        <f>#REF!+#REF!+#REF!+#REF!</f>
        <v>#REF!</v>
      </c>
      <c r="T10" s="177" t="e">
        <f>#REF!+#REF!+#REF!+#REF!</f>
        <v>#REF!</v>
      </c>
      <c r="U10" s="716" t="e">
        <f>#REF!+#REF!+#REF!+#REF!</f>
        <v>#REF!</v>
      </c>
      <c r="V10" s="1875" t="e">
        <f>#REF!+#REF!+#REF!+#REF!</f>
        <v>#REF!</v>
      </c>
      <c r="W10" s="177" t="e">
        <f>#REF!+#REF!+#REF!+#REF!</f>
        <v>#REF!</v>
      </c>
      <c r="X10" s="177" t="e">
        <f>#REF!+#REF!+#REF!+#REF!</f>
        <v>#REF!</v>
      </c>
      <c r="Y10" s="178" t="e">
        <f>#REF!+#REF!+#REF!+#REF!</f>
        <v>#REF!</v>
      </c>
      <c r="Z10" s="179" t="e">
        <f>#REF!+#REF!+#REF!+#REF!</f>
        <v>#REF!</v>
      </c>
      <c r="AA10" s="177" t="e">
        <f>#REF!+#REF!+#REF!+#REF!</f>
        <v>#REF!</v>
      </c>
      <c r="AB10" s="177" t="e">
        <f>#REF!+#REF!+#REF!+#REF!</f>
        <v>#REF!</v>
      </c>
      <c r="AC10" s="178" t="e">
        <f>#REF!+#REF!+#REF!+#REF!</f>
        <v>#REF!</v>
      </c>
      <c r="AD10" s="179" t="e">
        <f>#REF!+#REF!+#REF!+#REF!</f>
        <v>#REF!</v>
      </c>
      <c r="AE10" s="177" t="e">
        <f>#REF!+#REF!+#REF!+#REF!</f>
        <v>#REF!</v>
      </c>
      <c r="AF10" s="177" t="e">
        <f>#REF!+#REF!+#REF!+#REF!</f>
        <v>#REF!</v>
      </c>
      <c r="AG10" s="543" t="e">
        <f>#REF!+#REF!+#REF!+#REF!</f>
        <v>#REF!</v>
      </c>
      <c r="AH10" s="2157" t="e">
        <f>#REF!+#REF!+#REF!+#REF!</f>
        <v>#REF!</v>
      </c>
      <c r="AI10" s="542" t="e">
        <f>#REF!+#REF!+#REF!+#REF!</f>
        <v>#REF!</v>
      </c>
      <c r="AJ10" s="543" t="e">
        <f>#REF!+#REF!+#REF!+#REF!</f>
        <v>#REF!</v>
      </c>
      <c r="AK10" s="177" t="e">
        <f>#REF!+#REF!+#REF!+#REF!</f>
        <v>#REF!</v>
      </c>
      <c r="AL10" s="2157" t="e">
        <f>#REF!+#REF!+#REF!+#REF!</f>
        <v>#REF!</v>
      </c>
      <c r="AM10" s="542" t="e">
        <f>#REF!+#REF!+#REF!+#REF!</f>
        <v>#REF!</v>
      </c>
      <c r="AN10" s="543" t="e">
        <f>#REF!+#REF!+#REF!+#REF!</f>
        <v>#REF!</v>
      </c>
      <c r="AO10" s="543" t="e">
        <f>#REF!+#REF!+#REF!+#REF!</f>
        <v>#REF!</v>
      </c>
      <c r="AP10" s="2157" t="e">
        <f>#REF!+#REF!+#REF!+#REF!</f>
        <v>#REF!</v>
      </c>
      <c r="AQ10" s="542" t="e">
        <f>#REF!+#REF!+#REF!+#REF!</f>
        <v>#REF!</v>
      </c>
      <c r="AR10" s="543" t="e">
        <f>#REF!+#REF!+#REF!+#REF!</f>
        <v>#REF!</v>
      </c>
      <c r="AS10" s="543" t="e">
        <f>#REF!+#REF!+#REF!+#REF!</f>
        <v>#REF!</v>
      </c>
      <c r="AT10" s="543" t="e">
        <f>#REF!+#REF!+#REF!+#REF!</f>
        <v>#REF!</v>
      </c>
      <c r="AU10" s="584" t="e">
        <f>#REF!+#REF!+#REF!+#REF!</f>
        <v>#REF!</v>
      </c>
      <c r="AV10" s="189"/>
      <c r="AW10" s="189"/>
      <c r="AX10" s="189"/>
      <c r="AY10" s="190"/>
      <c r="AZ10" s="191"/>
      <c r="BA10" s="189"/>
      <c r="BB10" s="189"/>
      <c r="BC10" s="189"/>
      <c r="BD10" s="192"/>
      <c r="BE10" s="227" t="e">
        <f>SUM(D10:T10)</f>
        <v>#REF!</v>
      </c>
      <c r="BF10" s="227" t="e">
        <f>SUM(W10:AT10)</f>
        <v>#REF!</v>
      </c>
      <c r="BG10" s="227" t="e">
        <f>BE10+BF10</f>
        <v>#REF!</v>
      </c>
      <c r="BH10" s="2158"/>
      <c r="BI10" s="160" t="e">
        <f>IF(BG10=280, "+", "-")</f>
        <v>#REF!</v>
      </c>
    </row>
    <row r="11" spans="1:61" s="730" customFormat="1" ht="15.75" customHeight="1" x14ac:dyDescent="0.25">
      <c r="A11" s="2154" t="s">
        <v>435</v>
      </c>
      <c r="B11" s="198" t="s">
        <v>257</v>
      </c>
      <c r="C11" s="164"/>
      <c r="D11" s="2155" t="e">
        <f>#REF!+#REF!+'Т12-22-32'!E27+#REF!+СрА15!E9</f>
        <v>#REF!</v>
      </c>
      <c r="E11" s="543" t="e">
        <f>#REF!+#REF!+'Т12-22-32'!F27+#REF!+СрА15!F9</f>
        <v>#REF!</v>
      </c>
      <c r="F11" s="543" t="e">
        <f>#REF!+#REF!+'Т12-22-32'!G27+#REF!+СрА15!G9</f>
        <v>#REF!</v>
      </c>
      <c r="G11" s="2156" t="e">
        <f>#REF!+#REF!+'Т12-22-32'!H27+#REF!+СрА15!H9</f>
        <v>#REF!</v>
      </c>
      <c r="H11" s="2157" t="e">
        <f>#REF!+#REF!+'Т12-22-32'!I27+#REF!+СрА15!I9</f>
        <v>#REF!</v>
      </c>
      <c r="I11" s="542" t="e">
        <f>#REF!+#REF!+'Т12-22-32'!J27+#REF!+СрА15!J9</f>
        <v>#REF!</v>
      </c>
      <c r="J11" s="543" t="e">
        <f>#REF!+#REF!+'Т12-22-32'!K27+#REF!+СрА15!K9</f>
        <v>#REF!</v>
      </c>
      <c r="K11" s="177" t="e">
        <f>#REF!+#REF!+'Т12-22-32'!L27+#REF!+СрА15!L9</f>
        <v>#REF!</v>
      </c>
      <c r="L11" s="178" t="e">
        <f>#REF!+#REF!+'Т12-22-32'!M27+#REF!+СрА15!M9</f>
        <v>#REF!</v>
      </c>
      <c r="M11" s="179" t="e">
        <f>#REF!+#REF!+'Т12-22-32'!N27+#REF!+СрА15!N9</f>
        <v>#REF!</v>
      </c>
      <c r="N11" s="177" t="e">
        <f>#REF!+#REF!+'Т12-22-32'!O27+#REF!+СрА15!O9</f>
        <v>#REF!</v>
      </c>
      <c r="O11" s="177" t="e">
        <f>#REF!+#REF!+'Т12-22-32'!P27+#REF!+СрА15!P9</f>
        <v>#REF!</v>
      </c>
      <c r="P11" s="178" t="e">
        <f>#REF!+#REF!+'Т12-22-32'!Q27+#REF!+СрА15!Q9</f>
        <v>#REF!</v>
      </c>
      <c r="Q11" s="179" t="e">
        <f>#REF!+#REF!+'Т12-22-32'!R27+#REF!+СрА15!R9</f>
        <v>#REF!</v>
      </c>
      <c r="R11" s="177" t="e">
        <f>#REF!+#REF!+'Т12-22-32'!S27+#REF!+СрА15!S9</f>
        <v>#REF!</v>
      </c>
      <c r="S11" s="177" t="e">
        <f>#REF!+#REF!+'Т12-22-32'!T27+#REF!+СрА15!T9</f>
        <v>#REF!</v>
      </c>
      <c r="T11" s="177" t="e">
        <f>#REF!+#REF!+'Т12-22-32'!U27+#REF!+СрА15!U9</f>
        <v>#REF!</v>
      </c>
      <c r="U11" s="716" t="e">
        <f>#REF!+#REF!+'Т12-22-32'!V27+#REF!+СрА15!V9</f>
        <v>#REF!</v>
      </c>
      <c r="V11" s="1875" t="e">
        <f>#REF!+#REF!+'Т12-22-32'!W27+#REF!+СрА15!W9</f>
        <v>#REF!</v>
      </c>
      <c r="W11" s="177" t="e">
        <f>#REF!+#REF!+'Т12-22-32'!X27+#REF!+СрА15!X9</f>
        <v>#REF!</v>
      </c>
      <c r="X11" s="177" t="e">
        <f>#REF!+#REF!+'Т12-22-32'!Y27+#REF!+СрА15!Y9</f>
        <v>#REF!</v>
      </c>
      <c r="Y11" s="178" t="e">
        <f>#REF!+#REF!+'Т12-22-32'!Z27+#REF!+СрА15!Z9</f>
        <v>#REF!</v>
      </c>
      <c r="Z11" s="179" t="e">
        <f>#REF!+#REF!+'Т12-22-32'!AA27+#REF!+СрА15!AA9</f>
        <v>#REF!</v>
      </c>
      <c r="AA11" s="177" t="e">
        <f>#REF!+#REF!+'Т12-22-32'!AB27+#REF!+СрА15!AB9</f>
        <v>#REF!</v>
      </c>
      <c r="AB11" s="177" t="e">
        <f>#REF!+#REF!+'Т12-22-32'!AC27+#REF!+СрА15!AC9</f>
        <v>#REF!</v>
      </c>
      <c r="AC11" s="178" t="e">
        <f>#REF!+#REF!+'Т12-22-32'!AD27+#REF!+СрА15!AD9</f>
        <v>#REF!</v>
      </c>
      <c r="AD11" s="179" t="e">
        <f>#REF!+#REF!+'Т12-22-32'!AE27+#REF!+СрА15!AE9</f>
        <v>#REF!</v>
      </c>
      <c r="AE11" s="177" t="e">
        <f>#REF!+#REF!+'Т12-22-32'!AF27+#REF!+СрА15!AF9</f>
        <v>#REF!</v>
      </c>
      <c r="AF11" s="177" t="e">
        <f>#REF!+#REF!+'Т12-22-32'!AG27+#REF!+СрА15!AG9</f>
        <v>#REF!</v>
      </c>
      <c r="AG11" s="543" t="e">
        <f>#REF!+#REF!+'Т12-22-32'!AH27+#REF!+СрА15!AH9</f>
        <v>#REF!</v>
      </c>
      <c r="AH11" s="2157" t="e">
        <f>#REF!+#REF!+'Т12-22-32'!AI27+#REF!+СрА15!AI9</f>
        <v>#REF!</v>
      </c>
      <c r="AI11" s="542" t="e">
        <f>#REF!+#REF!+'Т12-22-32'!AJ27+#REF!+СрА15!AJ9</f>
        <v>#REF!</v>
      </c>
      <c r="AJ11" s="543" t="e">
        <f>#REF!+#REF!+'Т12-22-32'!AK27+#REF!+СрА15!AK9</f>
        <v>#REF!</v>
      </c>
      <c r="AK11" s="177" t="e">
        <f>#REF!+#REF!+'Т12-22-32'!AL27+#REF!+СрА15!AL9</f>
        <v>#REF!</v>
      </c>
      <c r="AL11" s="2157" t="e">
        <f>#REF!+#REF!+'Т12-22-32'!AM27+#REF!+СрА15!AM9</f>
        <v>#REF!</v>
      </c>
      <c r="AM11" s="542" t="e">
        <f>#REF!+#REF!+'Т12-22-32'!AN27+#REF!+СрА15!AN9</f>
        <v>#REF!</v>
      </c>
      <c r="AN11" s="543" t="e">
        <f>#REF!+#REF!+'Т12-22-32'!AO27+#REF!+СрА15!AO9</f>
        <v>#REF!</v>
      </c>
      <c r="AO11" s="543" t="e">
        <f>#REF!+#REF!+'Т12-22-32'!AP27+#REF!+СрА15!AP9</f>
        <v>#REF!</v>
      </c>
      <c r="AP11" s="2157" t="e">
        <f>#REF!+#REF!+'Т12-22-32'!AQ27+#REF!+СрА15!AQ9</f>
        <v>#REF!</v>
      </c>
      <c r="AQ11" s="542" t="e">
        <f>#REF!+#REF!+'Т12-22-32'!AR27+#REF!+СрА15!AR9</f>
        <v>#REF!</v>
      </c>
      <c r="AR11" s="543" t="e">
        <f>#REF!+#REF!+'Т12-22-32'!AS27+#REF!+СрА15!AS9</f>
        <v>#REF!</v>
      </c>
      <c r="AS11" s="543" t="e">
        <f>#REF!+#REF!+'Т12-22-32'!AT27+#REF!+СрА15!AT9</f>
        <v>#REF!</v>
      </c>
      <c r="AT11" s="543" t="e">
        <f>#REF!+#REF!+'Т12-22-32'!AU27+#REF!+СрА15!AU9</f>
        <v>#REF!</v>
      </c>
      <c r="AU11" s="584" t="e">
        <f>#REF!+#REF!+'Т12-22-32'!AV27+#REF!+СрА15!AV9</f>
        <v>#REF!</v>
      </c>
      <c r="AV11" s="189"/>
      <c r="AW11" s="189"/>
      <c r="AX11" s="189"/>
      <c r="AY11" s="190"/>
      <c r="AZ11" s="191"/>
      <c r="BA11" s="189"/>
      <c r="BB11" s="189"/>
      <c r="BC11" s="189"/>
      <c r="BD11" s="192"/>
      <c r="BE11" s="227" t="e">
        <f>SUM(D11:T11)</f>
        <v>#REF!</v>
      </c>
      <c r="BF11" s="227" t="e">
        <f>SUM(W11:AT11)</f>
        <v>#REF!</v>
      </c>
      <c r="BG11" s="227" t="e">
        <f>BE11+BF11</f>
        <v>#REF!</v>
      </c>
      <c r="BH11" s="2158"/>
      <c r="BI11" s="160" t="e">
        <f>IF(BG11=350, "+", "-")</f>
        <v>#REF!</v>
      </c>
    </row>
    <row r="12" spans="1:61" s="730" customFormat="1" ht="15.75" customHeight="1" x14ac:dyDescent="0.25">
      <c r="A12" s="2154" t="s">
        <v>435</v>
      </c>
      <c r="B12" s="198" t="s">
        <v>355</v>
      </c>
      <c r="C12" s="164"/>
      <c r="D12" s="2155" t="e">
        <f>#REF!</f>
        <v>#REF!</v>
      </c>
      <c r="E12" s="543" t="e">
        <f>#REF!</f>
        <v>#REF!</v>
      </c>
      <c r="F12" s="543" t="e">
        <f>#REF!</f>
        <v>#REF!</v>
      </c>
      <c r="G12" s="2156" t="e">
        <f>#REF!</f>
        <v>#REF!</v>
      </c>
      <c r="H12" s="2157" t="e">
        <f>#REF!</f>
        <v>#REF!</v>
      </c>
      <c r="I12" s="542" t="e">
        <f>#REF!</f>
        <v>#REF!</v>
      </c>
      <c r="J12" s="543" t="e">
        <f>#REF!</f>
        <v>#REF!</v>
      </c>
      <c r="K12" s="177" t="e">
        <f>#REF!</f>
        <v>#REF!</v>
      </c>
      <c r="L12" s="178" t="e">
        <f>#REF!</f>
        <v>#REF!</v>
      </c>
      <c r="M12" s="179" t="e">
        <f>#REF!</f>
        <v>#REF!</v>
      </c>
      <c r="N12" s="177" t="e">
        <f>#REF!</f>
        <v>#REF!</v>
      </c>
      <c r="O12" s="177" t="e">
        <f>#REF!</f>
        <v>#REF!</v>
      </c>
      <c r="P12" s="178" t="e">
        <f>#REF!</f>
        <v>#REF!</v>
      </c>
      <c r="Q12" s="179" t="e">
        <f>#REF!</f>
        <v>#REF!</v>
      </c>
      <c r="R12" s="177" t="e">
        <f>#REF!</f>
        <v>#REF!</v>
      </c>
      <c r="S12" s="177" t="e">
        <f>#REF!</f>
        <v>#REF!</v>
      </c>
      <c r="T12" s="177" t="e">
        <f>#REF!</f>
        <v>#REF!</v>
      </c>
      <c r="U12" s="716" t="e">
        <f>#REF!</f>
        <v>#REF!</v>
      </c>
      <c r="V12" s="1875" t="e">
        <f>#REF!</f>
        <v>#REF!</v>
      </c>
      <c r="W12" s="177" t="e">
        <f>#REF!</f>
        <v>#REF!</v>
      </c>
      <c r="X12" s="177" t="e">
        <f>#REF!</f>
        <v>#REF!</v>
      </c>
      <c r="Y12" s="178" t="e">
        <f>#REF!</f>
        <v>#REF!</v>
      </c>
      <c r="Z12" s="179" t="e">
        <f>#REF!</f>
        <v>#REF!</v>
      </c>
      <c r="AA12" s="177" t="e">
        <f>#REF!</f>
        <v>#REF!</v>
      </c>
      <c r="AB12" s="177" t="e">
        <f>#REF!</f>
        <v>#REF!</v>
      </c>
      <c r="AC12" s="178" t="e">
        <f>#REF!</f>
        <v>#REF!</v>
      </c>
      <c r="AD12" s="179" t="e">
        <f>#REF!</f>
        <v>#REF!</v>
      </c>
      <c r="AE12" s="177" t="e">
        <f>#REF!</f>
        <v>#REF!</v>
      </c>
      <c r="AF12" s="177" t="e">
        <f>#REF!</f>
        <v>#REF!</v>
      </c>
      <c r="AG12" s="543" t="e">
        <f>#REF!</f>
        <v>#REF!</v>
      </c>
      <c r="AH12" s="2157" t="e">
        <f>#REF!</f>
        <v>#REF!</v>
      </c>
      <c r="AI12" s="542" t="e">
        <f>#REF!</f>
        <v>#REF!</v>
      </c>
      <c r="AJ12" s="543" t="e">
        <f>#REF!</f>
        <v>#REF!</v>
      </c>
      <c r="AK12" s="177" t="e">
        <f>#REF!</f>
        <v>#REF!</v>
      </c>
      <c r="AL12" s="2157" t="e">
        <f>#REF!</f>
        <v>#REF!</v>
      </c>
      <c r="AM12" s="542" t="e">
        <f>#REF!</f>
        <v>#REF!</v>
      </c>
      <c r="AN12" s="543" t="e">
        <f>#REF!</f>
        <v>#REF!</v>
      </c>
      <c r="AO12" s="543" t="e">
        <f>#REF!</f>
        <v>#REF!</v>
      </c>
      <c r="AP12" s="2157" t="e">
        <f>#REF!</f>
        <v>#REF!</v>
      </c>
      <c r="AQ12" s="542" t="e">
        <f>#REF!</f>
        <v>#REF!</v>
      </c>
      <c r="AR12" s="543" t="e">
        <f>#REF!</f>
        <v>#REF!</v>
      </c>
      <c r="AS12" s="543" t="e">
        <f>#REF!</f>
        <v>#REF!</v>
      </c>
      <c r="AT12" s="543" t="e">
        <f>#REF!</f>
        <v>#REF!</v>
      </c>
      <c r="AU12" s="584" t="e">
        <f>#REF!</f>
        <v>#REF!</v>
      </c>
      <c r="AV12" s="189"/>
      <c r="AW12" s="189"/>
      <c r="AX12" s="189"/>
      <c r="AY12" s="190"/>
      <c r="AZ12" s="191"/>
      <c r="BA12" s="189"/>
      <c r="BB12" s="189"/>
      <c r="BC12" s="189"/>
      <c r="BD12" s="192"/>
      <c r="BE12" s="227" t="e">
        <f>SUM(D12:T12)</f>
        <v>#REF!</v>
      </c>
      <c r="BF12" s="227" t="e">
        <f>SUM(W12:AT12)</f>
        <v>#REF!</v>
      </c>
      <c r="BG12" s="227" t="e">
        <f>BE12+BF12</f>
        <v>#REF!</v>
      </c>
      <c r="BH12" s="2158"/>
      <c r="BI12" s="160" t="e">
        <f>IF(BG12=30, "+", "-")</f>
        <v>#REF!</v>
      </c>
    </row>
    <row r="13" spans="1:61" s="730" customFormat="1" ht="15.75" customHeight="1" x14ac:dyDescent="0.25">
      <c r="A13" s="2159"/>
      <c r="B13" s="2160"/>
      <c r="C13" s="2161"/>
      <c r="D13" s="2162" t="e">
        <f t="shared" ref="D13:AI13" si="0">SUM(D9:D12)</f>
        <v>#REF!</v>
      </c>
      <c r="E13" s="2163" t="e">
        <f t="shared" si="0"/>
        <v>#REF!</v>
      </c>
      <c r="F13" s="2163" t="e">
        <f t="shared" si="0"/>
        <v>#REF!</v>
      </c>
      <c r="G13" s="2164" t="e">
        <f t="shared" si="0"/>
        <v>#REF!</v>
      </c>
      <c r="H13" s="2165" t="e">
        <f t="shared" si="0"/>
        <v>#REF!</v>
      </c>
      <c r="I13" s="2166" t="e">
        <f t="shared" si="0"/>
        <v>#REF!</v>
      </c>
      <c r="J13" s="2163" t="e">
        <f t="shared" si="0"/>
        <v>#REF!</v>
      </c>
      <c r="K13" s="2167" t="e">
        <f t="shared" si="0"/>
        <v>#REF!</v>
      </c>
      <c r="L13" s="2168" t="e">
        <f t="shared" si="0"/>
        <v>#REF!</v>
      </c>
      <c r="M13" s="2169" t="e">
        <f t="shared" si="0"/>
        <v>#REF!</v>
      </c>
      <c r="N13" s="2167" t="e">
        <f t="shared" si="0"/>
        <v>#REF!</v>
      </c>
      <c r="O13" s="2167" t="e">
        <f t="shared" si="0"/>
        <v>#REF!</v>
      </c>
      <c r="P13" s="2168" t="e">
        <f t="shared" si="0"/>
        <v>#REF!</v>
      </c>
      <c r="Q13" s="2169" t="e">
        <f t="shared" si="0"/>
        <v>#REF!</v>
      </c>
      <c r="R13" s="2167" t="e">
        <f t="shared" si="0"/>
        <v>#REF!</v>
      </c>
      <c r="S13" s="2167" t="e">
        <f t="shared" si="0"/>
        <v>#REF!</v>
      </c>
      <c r="T13" s="2167" t="e">
        <f t="shared" si="0"/>
        <v>#REF!</v>
      </c>
      <c r="U13" s="2170" t="e">
        <f t="shared" si="0"/>
        <v>#REF!</v>
      </c>
      <c r="V13" s="2171" t="e">
        <f t="shared" si="0"/>
        <v>#REF!</v>
      </c>
      <c r="W13" s="2167" t="e">
        <f t="shared" si="0"/>
        <v>#REF!</v>
      </c>
      <c r="X13" s="2167" t="e">
        <f t="shared" si="0"/>
        <v>#REF!</v>
      </c>
      <c r="Y13" s="2168" t="e">
        <f t="shared" si="0"/>
        <v>#REF!</v>
      </c>
      <c r="Z13" s="2169" t="e">
        <f t="shared" si="0"/>
        <v>#REF!</v>
      </c>
      <c r="AA13" s="2167" t="e">
        <f t="shared" si="0"/>
        <v>#REF!</v>
      </c>
      <c r="AB13" s="2167" t="e">
        <f t="shared" si="0"/>
        <v>#REF!</v>
      </c>
      <c r="AC13" s="2168" t="e">
        <f t="shared" si="0"/>
        <v>#REF!</v>
      </c>
      <c r="AD13" s="2169" t="e">
        <f t="shared" si="0"/>
        <v>#REF!</v>
      </c>
      <c r="AE13" s="2167" t="e">
        <f t="shared" si="0"/>
        <v>#REF!</v>
      </c>
      <c r="AF13" s="2167" t="e">
        <f t="shared" si="0"/>
        <v>#REF!</v>
      </c>
      <c r="AG13" s="2163" t="e">
        <f t="shared" si="0"/>
        <v>#REF!</v>
      </c>
      <c r="AH13" s="2165" t="e">
        <f t="shared" si="0"/>
        <v>#REF!</v>
      </c>
      <c r="AI13" s="2166" t="e">
        <f t="shared" si="0"/>
        <v>#REF!</v>
      </c>
      <c r="AJ13" s="2163" t="e">
        <f t="shared" ref="AJ13:BG13" si="1">SUM(AJ9:AJ12)</f>
        <v>#REF!</v>
      </c>
      <c r="AK13" s="2167" t="e">
        <f t="shared" si="1"/>
        <v>#REF!</v>
      </c>
      <c r="AL13" s="2165" t="e">
        <f t="shared" si="1"/>
        <v>#REF!</v>
      </c>
      <c r="AM13" s="2166" t="e">
        <f t="shared" si="1"/>
        <v>#REF!</v>
      </c>
      <c r="AN13" s="2163" t="e">
        <f t="shared" si="1"/>
        <v>#REF!</v>
      </c>
      <c r="AO13" s="2163" t="e">
        <f t="shared" si="1"/>
        <v>#REF!</v>
      </c>
      <c r="AP13" s="2165" t="e">
        <f t="shared" si="1"/>
        <v>#REF!</v>
      </c>
      <c r="AQ13" s="2166" t="e">
        <f t="shared" si="1"/>
        <v>#REF!</v>
      </c>
      <c r="AR13" s="2163" t="e">
        <f t="shared" si="1"/>
        <v>#REF!</v>
      </c>
      <c r="AS13" s="2163" t="e">
        <f t="shared" si="1"/>
        <v>#REF!</v>
      </c>
      <c r="AT13" s="2163" t="e">
        <f t="shared" si="1"/>
        <v>#REF!</v>
      </c>
      <c r="AU13" s="2172" t="e">
        <f t="shared" si="1"/>
        <v>#REF!</v>
      </c>
      <c r="AV13" s="2173">
        <f t="shared" si="1"/>
        <v>0</v>
      </c>
      <c r="AW13" s="2173">
        <f t="shared" si="1"/>
        <v>0</v>
      </c>
      <c r="AX13" s="2173">
        <f t="shared" si="1"/>
        <v>0</v>
      </c>
      <c r="AY13" s="2174">
        <f t="shared" si="1"/>
        <v>0</v>
      </c>
      <c r="AZ13" s="2175">
        <f t="shared" si="1"/>
        <v>0</v>
      </c>
      <c r="BA13" s="2173">
        <f t="shared" si="1"/>
        <v>0</v>
      </c>
      <c r="BB13" s="2173">
        <f t="shared" si="1"/>
        <v>0</v>
      </c>
      <c r="BC13" s="2173">
        <f t="shared" si="1"/>
        <v>0</v>
      </c>
      <c r="BD13" s="2161">
        <f t="shared" si="1"/>
        <v>0</v>
      </c>
      <c r="BE13" s="2176" t="e">
        <f t="shared" si="1"/>
        <v>#REF!</v>
      </c>
      <c r="BF13" s="2176" t="e">
        <f t="shared" si="1"/>
        <v>#REF!</v>
      </c>
      <c r="BG13" s="2176" t="e">
        <f t="shared" si="1"/>
        <v>#REF!</v>
      </c>
      <c r="BH13" s="2158"/>
      <c r="BI13" s="160" t="e">
        <f>IF(BG13=940, "+", "-")</f>
        <v>#REF!</v>
      </c>
    </row>
    <row r="14" spans="1:61" s="730" customFormat="1" ht="15.75" customHeight="1" x14ac:dyDescent="0.25">
      <c r="A14" s="2154" t="s">
        <v>436</v>
      </c>
      <c r="B14" s="198" t="s">
        <v>334</v>
      </c>
      <c r="C14" s="164"/>
      <c r="D14" s="2155" t="e">
        <f>СрСХМиО14!E19+#REF!</f>
        <v>#REF!</v>
      </c>
      <c r="E14" s="543" t="e">
        <f>СрСХМиО14!F19+#REF!</f>
        <v>#REF!</v>
      </c>
      <c r="F14" s="543" t="e">
        <f>СрСХМиО14!G19+#REF!</f>
        <v>#REF!</v>
      </c>
      <c r="G14" s="2156" t="e">
        <f>СрСХМиО14!H19+#REF!</f>
        <v>#REF!</v>
      </c>
      <c r="H14" s="2157" t="e">
        <f>СрСХМиО14!I19+#REF!</f>
        <v>#REF!</v>
      </c>
      <c r="I14" s="542" t="e">
        <f>СрСХМиО14!J19+#REF!</f>
        <v>#REF!</v>
      </c>
      <c r="J14" s="543" t="e">
        <f>СрСХМиО14!K19+#REF!</f>
        <v>#REF!</v>
      </c>
      <c r="K14" s="177" t="e">
        <f>СрСХМиО14!L19+#REF!</f>
        <v>#REF!</v>
      </c>
      <c r="L14" s="178" t="e">
        <f>СрСХМиО14!M19+#REF!</f>
        <v>#REF!</v>
      </c>
      <c r="M14" s="179" t="e">
        <f>СрСХМиО14!N19+#REF!</f>
        <v>#REF!</v>
      </c>
      <c r="N14" s="177" t="e">
        <f>СрСХМиО14!O19+#REF!</f>
        <v>#REF!</v>
      </c>
      <c r="O14" s="177" t="e">
        <f>СрСХМиО14!P19+#REF!</f>
        <v>#REF!</v>
      </c>
      <c r="P14" s="178" t="e">
        <f>СрСХМиО14!Q19+#REF!</f>
        <v>#REF!</v>
      </c>
      <c r="Q14" s="179" t="e">
        <f>СрСХМиО14!R19+#REF!</f>
        <v>#REF!</v>
      </c>
      <c r="R14" s="177" t="e">
        <f>СрСХМиО14!S19+#REF!</f>
        <v>#REF!</v>
      </c>
      <c r="S14" s="177" t="e">
        <f>СрСХМиО14!T19+#REF!</f>
        <v>#REF!</v>
      </c>
      <c r="T14" s="177" t="e">
        <f>СрСХМиО14!U19+#REF!</f>
        <v>#REF!</v>
      </c>
      <c r="U14" s="716" t="e">
        <f>СрСХМиО14!V19+#REF!</f>
        <v>#REF!</v>
      </c>
      <c r="V14" s="1875" t="e">
        <f>СрСХМиО14!W19+#REF!</f>
        <v>#REF!</v>
      </c>
      <c r="W14" s="177" t="e">
        <f>СрСХМиО14!X19+#REF!</f>
        <v>#REF!</v>
      </c>
      <c r="X14" s="177" t="e">
        <f>СрСХМиО14!Y19+#REF!</f>
        <v>#REF!</v>
      </c>
      <c r="Y14" s="178" t="e">
        <f>СрСХМиО14!Z19+#REF!</f>
        <v>#REF!</v>
      </c>
      <c r="Z14" s="179" t="e">
        <f>СрСХМиО14!AA19+#REF!</f>
        <v>#REF!</v>
      </c>
      <c r="AA14" s="177" t="e">
        <f>СрСХМиО14!AB19+#REF!</f>
        <v>#REF!</v>
      </c>
      <c r="AB14" s="177" t="e">
        <f>СрСХМиО14!AC19+#REF!</f>
        <v>#REF!</v>
      </c>
      <c r="AC14" s="178" t="e">
        <f>СрСХМиО14!AD19+#REF!</f>
        <v>#REF!</v>
      </c>
      <c r="AD14" s="179" t="e">
        <f>СрСХМиО14!AE19+#REF!</f>
        <v>#REF!</v>
      </c>
      <c r="AE14" s="177" t="e">
        <f>СрСХМиО14!AF19+#REF!</f>
        <v>#REF!</v>
      </c>
      <c r="AF14" s="177" t="e">
        <f>СрСХМиО14!AG19+#REF!</f>
        <v>#REF!</v>
      </c>
      <c r="AG14" s="543" t="e">
        <f>СрСХМиО14!AH19+#REF!</f>
        <v>#REF!</v>
      </c>
      <c r="AH14" s="2157" t="e">
        <f>СрСХМиО14!AI19+#REF!</f>
        <v>#REF!</v>
      </c>
      <c r="AI14" s="542" t="e">
        <f>СрСХМиО14!AJ19+#REF!</f>
        <v>#REF!</v>
      </c>
      <c r="AJ14" s="543" t="e">
        <f>СрСХМиО14!AK19+#REF!</f>
        <v>#REF!</v>
      </c>
      <c r="AK14" s="177" t="e">
        <f>СрСХМиО14!AL19+#REF!</f>
        <v>#REF!</v>
      </c>
      <c r="AL14" s="2157" t="e">
        <f>СрСХМиО14!AM19+#REF!</f>
        <v>#REF!</v>
      </c>
      <c r="AM14" s="542" t="e">
        <f>СрСХМиО14!AN19+#REF!</f>
        <v>#REF!</v>
      </c>
      <c r="AN14" s="543" t="e">
        <f>СрСХМиО14!AO19+#REF!</f>
        <v>#REF!</v>
      </c>
      <c r="AO14" s="543" t="e">
        <f>СрСХМиО14!AP19+#REF!</f>
        <v>#REF!</v>
      </c>
      <c r="AP14" s="2157" t="e">
        <f>СрСХМиО14!AQ19+#REF!</f>
        <v>#REF!</v>
      </c>
      <c r="AQ14" s="542" t="e">
        <f>СрСХМиО14!AR19+#REF!</f>
        <v>#REF!</v>
      </c>
      <c r="AR14" s="543" t="e">
        <f>СрСХМиО14!AS19+#REF!</f>
        <v>#REF!</v>
      </c>
      <c r="AS14" s="543" t="e">
        <f>СрСХМиО14!AT19+#REF!</f>
        <v>#REF!</v>
      </c>
      <c r="AT14" s="543" t="e">
        <f>СрСХМиО14!AU19+#REF!</f>
        <v>#REF!</v>
      </c>
      <c r="AU14" s="584" t="e">
        <f>СрСХМиО14!AV19+#REF!</f>
        <v>#REF!</v>
      </c>
      <c r="AV14" s="189"/>
      <c r="AW14" s="189"/>
      <c r="AX14" s="189"/>
      <c r="AY14" s="190"/>
      <c r="AZ14" s="191"/>
      <c r="BA14" s="189"/>
      <c r="BB14" s="189"/>
      <c r="BC14" s="189"/>
      <c r="BD14" s="192"/>
      <c r="BE14" s="227" t="e">
        <f>SUM(D14:T14)</f>
        <v>#REF!</v>
      </c>
      <c r="BF14" s="227" t="e">
        <f>SUM(W14:AT14)</f>
        <v>#REF!</v>
      </c>
      <c r="BG14" s="227" t="e">
        <f>BE14+BF14</f>
        <v>#REF!</v>
      </c>
      <c r="BH14" s="2158"/>
      <c r="BI14" s="160" t="e">
        <f>IF(BG14=80, "+", "-")</f>
        <v>#REF!</v>
      </c>
    </row>
    <row r="15" spans="1:61" s="730" customFormat="1" ht="15.75" customHeight="1" x14ac:dyDescent="0.25">
      <c r="A15" s="2159"/>
      <c r="B15" s="2160"/>
      <c r="C15" s="2161"/>
      <c r="D15" s="2162" t="e">
        <f t="shared" ref="D15:AI15" si="2">SUM(D14)</f>
        <v>#REF!</v>
      </c>
      <c r="E15" s="2163" t="e">
        <f t="shared" si="2"/>
        <v>#REF!</v>
      </c>
      <c r="F15" s="2163" t="e">
        <f t="shared" si="2"/>
        <v>#REF!</v>
      </c>
      <c r="G15" s="2164" t="e">
        <f t="shared" si="2"/>
        <v>#REF!</v>
      </c>
      <c r="H15" s="2165" t="e">
        <f t="shared" si="2"/>
        <v>#REF!</v>
      </c>
      <c r="I15" s="2166" t="e">
        <f t="shared" si="2"/>
        <v>#REF!</v>
      </c>
      <c r="J15" s="2163" t="e">
        <f t="shared" si="2"/>
        <v>#REF!</v>
      </c>
      <c r="K15" s="2167" t="e">
        <f t="shared" si="2"/>
        <v>#REF!</v>
      </c>
      <c r="L15" s="2168" t="e">
        <f t="shared" si="2"/>
        <v>#REF!</v>
      </c>
      <c r="M15" s="2169" t="e">
        <f t="shared" si="2"/>
        <v>#REF!</v>
      </c>
      <c r="N15" s="2167" t="e">
        <f t="shared" si="2"/>
        <v>#REF!</v>
      </c>
      <c r="O15" s="2167" t="e">
        <f t="shared" si="2"/>
        <v>#REF!</v>
      </c>
      <c r="P15" s="2168" t="e">
        <f t="shared" si="2"/>
        <v>#REF!</v>
      </c>
      <c r="Q15" s="2169" t="e">
        <f t="shared" si="2"/>
        <v>#REF!</v>
      </c>
      <c r="R15" s="2167" t="e">
        <f t="shared" si="2"/>
        <v>#REF!</v>
      </c>
      <c r="S15" s="2167" t="e">
        <f t="shared" si="2"/>
        <v>#REF!</v>
      </c>
      <c r="T15" s="2167" t="e">
        <f t="shared" si="2"/>
        <v>#REF!</v>
      </c>
      <c r="U15" s="2170" t="e">
        <f t="shared" si="2"/>
        <v>#REF!</v>
      </c>
      <c r="V15" s="2171" t="e">
        <f t="shared" si="2"/>
        <v>#REF!</v>
      </c>
      <c r="W15" s="2167" t="e">
        <f t="shared" si="2"/>
        <v>#REF!</v>
      </c>
      <c r="X15" s="2167" t="e">
        <f t="shared" si="2"/>
        <v>#REF!</v>
      </c>
      <c r="Y15" s="2168" t="e">
        <f t="shared" si="2"/>
        <v>#REF!</v>
      </c>
      <c r="Z15" s="2169" t="e">
        <f t="shared" si="2"/>
        <v>#REF!</v>
      </c>
      <c r="AA15" s="2167" t="e">
        <f t="shared" si="2"/>
        <v>#REF!</v>
      </c>
      <c r="AB15" s="2167" t="e">
        <f t="shared" si="2"/>
        <v>#REF!</v>
      </c>
      <c r="AC15" s="2168" t="e">
        <f t="shared" si="2"/>
        <v>#REF!</v>
      </c>
      <c r="AD15" s="2169" t="e">
        <f t="shared" si="2"/>
        <v>#REF!</v>
      </c>
      <c r="AE15" s="2167" t="e">
        <f t="shared" si="2"/>
        <v>#REF!</v>
      </c>
      <c r="AF15" s="2167" t="e">
        <f t="shared" si="2"/>
        <v>#REF!</v>
      </c>
      <c r="AG15" s="2163" t="e">
        <f t="shared" si="2"/>
        <v>#REF!</v>
      </c>
      <c r="AH15" s="2165" t="e">
        <f t="shared" si="2"/>
        <v>#REF!</v>
      </c>
      <c r="AI15" s="2166" t="e">
        <f t="shared" si="2"/>
        <v>#REF!</v>
      </c>
      <c r="AJ15" s="2163" t="e">
        <f t="shared" ref="AJ15:BG15" si="3">SUM(AJ14)</f>
        <v>#REF!</v>
      </c>
      <c r="AK15" s="2167" t="e">
        <f t="shared" si="3"/>
        <v>#REF!</v>
      </c>
      <c r="AL15" s="2165" t="e">
        <f t="shared" si="3"/>
        <v>#REF!</v>
      </c>
      <c r="AM15" s="2166" t="e">
        <f t="shared" si="3"/>
        <v>#REF!</v>
      </c>
      <c r="AN15" s="2163" t="e">
        <f t="shared" si="3"/>
        <v>#REF!</v>
      </c>
      <c r="AO15" s="2163" t="e">
        <f t="shared" si="3"/>
        <v>#REF!</v>
      </c>
      <c r="AP15" s="2165" t="e">
        <f t="shared" si="3"/>
        <v>#REF!</v>
      </c>
      <c r="AQ15" s="2166" t="e">
        <f t="shared" si="3"/>
        <v>#REF!</v>
      </c>
      <c r="AR15" s="2163" t="e">
        <f t="shared" si="3"/>
        <v>#REF!</v>
      </c>
      <c r="AS15" s="2163" t="e">
        <f t="shared" si="3"/>
        <v>#REF!</v>
      </c>
      <c r="AT15" s="2163" t="e">
        <f t="shared" si="3"/>
        <v>#REF!</v>
      </c>
      <c r="AU15" s="2172" t="e">
        <f t="shared" si="3"/>
        <v>#REF!</v>
      </c>
      <c r="AV15" s="2173">
        <f t="shared" si="3"/>
        <v>0</v>
      </c>
      <c r="AW15" s="2173">
        <f t="shared" si="3"/>
        <v>0</v>
      </c>
      <c r="AX15" s="2173">
        <f t="shared" si="3"/>
        <v>0</v>
      </c>
      <c r="AY15" s="2174">
        <f t="shared" si="3"/>
        <v>0</v>
      </c>
      <c r="AZ15" s="2175">
        <f t="shared" si="3"/>
        <v>0</v>
      </c>
      <c r="BA15" s="2173">
        <f t="shared" si="3"/>
        <v>0</v>
      </c>
      <c r="BB15" s="2173">
        <f t="shared" si="3"/>
        <v>0</v>
      </c>
      <c r="BC15" s="2173">
        <f t="shared" si="3"/>
        <v>0</v>
      </c>
      <c r="BD15" s="2161">
        <f t="shared" si="3"/>
        <v>0</v>
      </c>
      <c r="BE15" s="2176" t="e">
        <f t="shared" si="3"/>
        <v>#REF!</v>
      </c>
      <c r="BF15" s="2176" t="e">
        <f t="shared" si="3"/>
        <v>#REF!</v>
      </c>
      <c r="BG15" s="2176" t="e">
        <f t="shared" si="3"/>
        <v>#REF!</v>
      </c>
      <c r="BH15" s="2158"/>
      <c r="BI15" s="160" t="e">
        <f>IF(BG15=80, "+", "-")</f>
        <v>#REF!</v>
      </c>
    </row>
    <row r="16" spans="1:61" s="730" customFormat="1" ht="15.75" customHeight="1" x14ac:dyDescent="0.25">
      <c r="A16" s="2154" t="s">
        <v>432</v>
      </c>
      <c r="B16" s="198" t="s">
        <v>61</v>
      </c>
      <c r="C16" s="164"/>
      <c r="D16" s="2155" t="e">
        <f>#REF!+#REF!+#REF!+#REF!</f>
        <v>#REF!</v>
      </c>
      <c r="E16" s="543" t="e">
        <f>#REF!+#REF!+#REF!+#REF!</f>
        <v>#REF!</v>
      </c>
      <c r="F16" s="543" t="e">
        <f>#REF!+#REF!+#REF!+#REF!</f>
        <v>#REF!</v>
      </c>
      <c r="G16" s="2156" t="e">
        <f>#REF!+#REF!+#REF!+#REF!</f>
        <v>#REF!</v>
      </c>
      <c r="H16" s="2157" t="e">
        <f>#REF!+#REF!+#REF!+#REF!</f>
        <v>#REF!</v>
      </c>
      <c r="I16" s="542" t="e">
        <f>#REF!+#REF!+#REF!+#REF!</f>
        <v>#REF!</v>
      </c>
      <c r="J16" s="543" t="e">
        <f>#REF!+#REF!+#REF!+#REF!</f>
        <v>#REF!</v>
      </c>
      <c r="K16" s="177" t="e">
        <f>#REF!+#REF!+#REF!+#REF!</f>
        <v>#REF!</v>
      </c>
      <c r="L16" s="178" t="e">
        <f>#REF!+#REF!+#REF!+#REF!</f>
        <v>#REF!</v>
      </c>
      <c r="M16" s="179" t="e">
        <f>#REF!+#REF!+#REF!+#REF!</f>
        <v>#REF!</v>
      </c>
      <c r="N16" s="177" t="e">
        <f>#REF!+#REF!+#REF!+#REF!</f>
        <v>#REF!</v>
      </c>
      <c r="O16" s="177" t="e">
        <f>#REF!+#REF!+#REF!+#REF!</f>
        <v>#REF!</v>
      </c>
      <c r="P16" s="178" t="e">
        <f>#REF!+#REF!+#REF!+#REF!</f>
        <v>#REF!</v>
      </c>
      <c r="Q16" s="179" t="e">
        <f>#REF!+#REF!+#REF!+#REF!</f>
        <v>#REF!</v>
      </c>
      <c r="R16" s="177" t="e">
        <f>#REF!+#REF!+#REF!+#REF!</f>
        <v>#REF!</v>
      </c>
      <c r="S16" s="177" t="e">
        <f>#REF!+#REF!+#REF!+#REF!</f>
        <v>#REF!</v>
      </c>
      <c r="T16" s="177" t="e">
        <f>#REF!+#REF!+#REF!+#REF!</f>
        <v>#REF!</v>
      </c>
      <c r="U16" s="716" t="e">
        <f>#REF!+#REF!+#REF!+#REF!</f>
        <v>#REF!</v>
      </c>
      <c r="V16" s="1875" t="e">
        <f>#REF!+#REF!+#REF!+#REF!</f>
        <v>#REF!</v>
      </c>
      <c r="W16" s="177" t="e">
        <f>#REF!+#REF!+#REF!+#REF!</f>
        <v>#REF!</v>
      </c>
      <c r="X16" s="177" t="e">
        <f>#REF!+#REF!+#REF!+#REF!</f>
        <v>#REF!</v>
      </c>
      <c r="Y16" s="178" t="e">
        <f>#REF!+#REF!+#REF!+#REF!</f>
        <v>#REF!</v>
      </c>
      <c r="Z16" s="179" t="e">
        <f>#REF!+#REF!+#REF!+#REF!</f>
        <v>#REF!</v>
      </c>
      <c r="AA16" s="177" t="e">
        <f>#REF!+#REF!+#REF!+#REF!</f>
        <v>#REF!</v>
      </c>
      <c r="AB16" s="177" t="e">
        <f>#REF!+#REF!+#REF!+#REF!</f>
        <v>#REF!</v>
      </c>
      <c r="AC16" s="178" t="e">
        <f>#REF!+#REF!+#REF!+#REF!</f>
        <v>#REF!</v>
      </c>
      <c r="AD16" s="179" t="e">
        <f>#REF!+#REF!+#REF!+#REF!</f>
        <v>#REF!</v>
      </c>
      <c r="AE16" s="177" t="e">
        <f>#REF!+#REF!+#REF!+#REF!</f>
        <v>#REF!</v>
      </c>
      <c r="AF16" s="177" t="e">
        <f>#REF!+#REF!+#REF!+#REF!</f>
        <v>#REF!</v>
      </c>
      <c r="AG16" s="543" t="e">
        <f>#REF!+#REF!+#REF!+#REF!</f>
        <v>#REF!</v>
      </c>
      <c r="AH16" s="2157" t="e">
        <f>#REF!+#REF!+#REF!+#REF!</f>
        <v>#REF!</v>
      </c>
      <c r="AI16" s="542" t="e">
        <f>#REF!+#REF!+#REF!+#REF!</f>
        <v>#REF!</v>
      </c>
      <c r="AJ16" s="543" t="e">
        <f>#REF!+#REF!+#REF!+#REF!</f>
        <v>#REF!</v>
      </c>
      <c r="AK16" s="177" t="e">
        <f>#REF!+#REF!+#REF!+#REF!</f>
        <v>#REF!</v>
      </c>
      <c r="AL16" s="2157" t="e">
        <f>#REF!+#REF!+#REF!+#REF!</f>
        <v>#REF!</v>
      </c>
      <c r="AM16" s="542" t="e">
        <f>#REF!+#REF!+#REF!+#REF!</f>
        <v>#REF!</v>
      </c>
      <c r="AN16" s="543" t="e">
        <f>#REF!+#REF!+#REF!+#REF!</f>
        <v>#REF!</v>
      </c>
      <c r="AO16" s="543" t="e">
        <f>#REF!+#REF!+#REF!+#REF!</f>
        <v>#REF!</v>
      </c>
      <c r="AP16" s="2157" t="e">
        <f>#REF!+#REF!+#REF!+#REF!</f>
        <v>#REF!</v>
      </c>
      <c r="AQ16" s="542" t="e">
        <f>#REF!+#REF!+#REF!+#REF!</f>
        <v>#REF!</v>
      </c>
      <c r="AR16" s="543" t="e">
        <f>#REF!+#REF!+#REF!+#REF!</f>
        <v>#REF!</v>
      </c>
      <c r="AS16" s="543" t="e">
        <f>#REF!+#REF!+#REF!+#REF!</f>
        <v>#REF!</v>
      </c>
      <c r="AT16" s="543" t="e">
        <f>#REF!+#REF!+#REF!+#REF!</f>
        <v>#REF!</v>
      </c>
      <c r="AU16" s="584" t="e">
        <f>#REF!+#REF!+#REF!+#REF!</f>
        <v>#REF!</v>
      </c>
      <c r="AV16" s="189"/>
      <c r="AW16" s="189"/>
      <c r="AX16" s="189"/>
      <c r="AY16" s="190"/>
      <c r="AZ16" s="191"/>
      <c r="BA16" s="189"/>
      <c r="BB16" s="189"/>
      <c r="BC16" s="189"/>
      <c r="BD16" s="192"/>
      <c r="BE16" s="227" t="e">
        <f>SUM(D16:T16)</f>
        <v>#REF!</v>
      </c>
      <c r="BF16" s="227" t="e">
        <f>SUM(W16:AT16)</f>
        <v>#REF!</v>
      </c>
      <c r="BG16" s="227" t="e">
        <f>BE16+BF16</f>
        <v>#REF!</v>
      </c>
      <c r="BH16" s="2158"/>
      <c r="BI16" s="160" t="e">
        <f>IF(BG16=256, "+", "-")</f>
        <v>#REF!</v>
      </c>
    </row>
    <row r="17" spans="1:61" s="730" customFormat="1" ht="15.75" customHeight="1" x14ac:dyDescent="0.25">
      <c r="A17" s="2159"/>
      <c r="B17" s="2160"/>
      <c r="C17" s="2161"/>
      <c r="D17" s="2162" t="e">
        <f t="shared" ref="D17:AI17" si="4">SUM(D16)</f>
        <v>#REF!</v>
      </c>
      <c r="E17" s="2163" t="e">
        <f t="shared" si="4"/>
        <v>#REF!</v>
      </c>
      <c r="F17" s="2163" t="e">
        <f t="shared" si="4"/>
        <v>#REF!</v>
      </c>
      <c r="G17" s="2164" t="e">
        <f t="shared" si="4"/>
        <v>#REF!</v>
      </c>
      <c r="H17" s="2165" t="e">
        <f t="shared" si="4"/>
        <v>#REF!</v>
      </c>
      <c r="I17" s="2166" t="e">
        <f t="shared" si="4"/>
        <v>#REF!</v>
      </c>
      <c r="J17" s="2163" t="e">
        <f t="shared" si="4"/>
        <v>#REF!</v>
      </c>
      <c r="K17" s="2167" t="e">
        <f t="shared" si="4"/>
        <v>#REF!</v>
      </c>
      <c r="L17" s="2168" t="e">
        <f t="shared" si="4"/>
        <v>#REF!</v>
      </c>
      <c r="M17" s="2169" t="e">
        <f t="shared" si="4"/>
        <v>#REF!</v>
      </c>
      <c r="N17" s="2167" t="e">
        <f t="shared" si="4"/>
        <v>#REF!</v>
      </c>
      <c r="O17" s="2167" t="e">
        <f t="shared" si="4"/>
        <v>#REF!</v>
      </c>
      <c r="P17" s="2168" t="e">
        <f t="shared" si="4"/>
        <v>#REF!</v>
      </c>
      <c r="Q17" s="2169" t="e">
        <f t="shared" si="4"/>
        <v>#REF!</v>
      </c>
      <c r="R17" s="2167" t="e">
        <f t="shared" si="4"/>
        <v>#REF!</v>
      </c>
      <c r="S17" s="2167" t="e">
        <f t="shared" si="4"/>
        <v>#REF!</v>
      </c>
      <c r="T17" s="2167" t="e">
        <f t="shared" si="4"/>
        <v>#REF!</v>
      </c>
      <c r="U17" s="2170" t="e">
        <f t="shared" si="4"/>
        <v>#REF!</v>
      </c>
      <c r="V17" s="2171" t="e">
        <f t="shared" si="4"/>
        <v>#REF!</v>
      </c>
      <c r="W17" s="2167" t="e">
        <f t="shared" si="4"/>
        <v>#REF!</v>
      </c>
      <c r="X17" s="2167" t="e">
        <f t="shared" si="4"/>
        <v>#REF!</v>
      </c>
      <c r="Y17" s="2168" t="e">
        <f t="shared" si="4"/>
        <v>#REF!</v>
      </c>
      <c r="Z17" s="2169" t="e">
        <f t="shared" si="4"/>
        <v>#REF!</v>
      </c>
      <c r="AA17" s="2167" t="e">
        <f t="shared" si="4"/>
        <v>#REF!</v>
      </c>
      <c r="AB17" s="2167" t="e">
        <f t="shared" si="4"/>
        <v>#REF!</v>
      </c>
      <c r="AC17" s="2168" t="e">
        <f t="shared" si="4"/>
        <v>#REF!</v>
      </c>
      <c r="AD17" s="2169" t="e">
        <f t="shared" si="4"/>
        <v>#REF!</v>
      </c>
      <c r="AE17" s="2167" t="e">
        <f t="shared" si="4"/>
        <v>#REF!</v>
      </c>
      <c r="AF17" s="2167" t="e">
        <f t="shared" si="4"/>
        <v>#REF!</v>
      </c>
      <c r="AG17" s="2163" t="e">
        <f t="shared" si="4"/>
        <v>#REF!</v>
      </c>
      <c r="AH17" s="2165" t="e">
        <f t="shared" si="4"/>
        <v>#REF!</v>
      </c>
      <c r="AI17" s="2166" t="e">
        <f t="shared" si="4"/>
        <v>#REF!</v>
      </c>
      <c r="AJ17" s="2163" t="e">
        <f t="shared" ref="AJ17:BG17" si="5">SUM(AJ16)</f>
        <v>#REF!</v>
      </c>
      <c r="AK17" s="2167" t="e">
        <f t="shared" si="5"/>
        <v>#REF!</v>
      </c>
      <c r="AL17" s="2165" t="e">
        <f t="shared" si="5"/>
        <v>#REF!</v>
      </c>
      <c r="AM17" s="2166" t="e">
        <f t="shared" si="5"/>
        <v>#REF!</v>
      </c>
      <c r="AN17" s="2163" t="e">
        <f t="shared" si="5"/>
        <v>#REF!</v>
      </c>
      <c r="AO17" s="2163" t="e">
        <f t="shared" si="5"/>
        <v>#REF!</v>
      </c>
      <c r="AP17" s="2165" t="e">
        <f t="shared" si="5"/>
        <v>#REF!</v>
      </c>
      <c r="AQ17" s="2166" t="e">
        <f t="shared" si="5"/>
        <v>#REF!</v>
      </c>
      <c r="AR17" s="2163" t="e">
        <f t="shared" si="5"/>
        <v>#REF!</v>
      </c>
      <c r="AS17" s="2163" t="e">
        <f t="shared" si="5"/>
        <v>#REF!</v>
      </c>
      <c r="AT17" s="2163" t="e">
        <f t="shared" si="5"/>
        <v>#REF!</v>
      </c>
      <c r="AU17" s="2172" t="e">
        <f t="shared" si="5"/>
        <v>#REF!</v>
      </c>
      <c r="AV17" s="2173">
        <f t="shared" si="5"/>
        <v>0</v>
      </c>
      <c r="AW17" s="2173">
        <f t="shared" si="5"/>
        <v>0</v>
      </c>
      <c r="AX17" s="2173">
        <f t="shared" si="5"/>
        <v>0</v>
      </c>
      <c r="AY17" s="2174">
        <f t="shared" si="5"/>
        <v>0</v>
      </c>
      <c r="AZ17" s="2175">
        <f t="shared" si="5"/>
        <v>0</v>
      </c>
      <c r="BA17" s="2173">
        <f t="shared" si="5"/>
        <v>0</v>
      </c>
      <c r="BB17" s="2173">
        <f t="shared" si="5"/>
        <v>0</v>
      </c>
      <c r="BC17" s="2173">
        <f t="shared" si="5"/>
        <v>0</v>
      </c>
      <c r="BD17" s="2161">
        <f t="shared" si="5"/>
        <v>0</v>
      </c>
      <c r="BE17" s="2176" t="e">
        <f t="shared" si="5"/>
        <v>#REF!</v>
      </c>
      <c r="BF17" s="2176" t="e">
        <f t="shared" si="5"/>
        <v>#REF!</v>
      </c>
      <c r="BG17" s="2176" t="e">
        <f t="shared" si="5"/>
        <v>#REF!</v>
      </c>
      <c r="BH17" s="2158"/>
      <c r="BI17" s="160" t="e">
        <f>IF(BG17=256, "+", "-")</f>
        <v>#REF!</v>
      </c>
    </row>
    <row r="18" spans="1:61" s="730" customFormat="1" ht="15.75" customHeight="1" x14ac:dyDescent="0.25">
      <c r="A18" s="2154" t="s">
        <v>392</v>
      </c>
      <c r="B18" s="198" t="s">
        <v>437</v>
      </c>
      <c r="C18" s="164"/>
      <c r="D18" s="2155" t="e">
        <f>#REF!+#REF!+'Т12-22-32'!E11+#REF!</f>
        <v>#REF!</v>
      </c>
      <c r="E18" s="543" t="e">
        <f>#REF!+#REF!+'Т12-22-32'!F11+#REF!</f>
        <v>#REF!</v>
      </c>
      <c r="F18" s="543" t="e">
        <f>#REF!+#REF!+'Т12-22-32'!G11+#REF!</f>
        <v>#REF!</v>
      </c>
      <c r="G18" s="2156" t="e">
        <f>#REF!+#REF!+'Т12-22-32'!H11+#REF!</f>
        <v>#REF!</v>
      </c>
      <c r="H18" s="2157" t="e">
        <f>#REF!+#REF!+'Т12-22-32'!I11+#REF!</f>
        <v>#REF!</v>
      </c>
      <c r="I18" s="542" t="e">
        <f>#REF!+#REF!+'Т12-22-32'!J11+#REF!</f>
        <v>#REF!</v>
      </c>
      <c r="J18" s="543" t="e">
        <f>#REF!+#REF!+'Т12-22-32'!K11+#REF!</f>
        <v>#REF!</v>
      </c>
      <c r="K18" s="177" t="e">
        <f>#REF!+#REF!+'Т12-22-32'!L11+#REF!</f>
        <v>#REF!</v>
      </c>
      <c r="L18" s="178" t="e">
        <f>#REF!+#REF!+'Т12-22-32'!M11+#REF!</f>
        <v>#REF!</v>
      </c>
      <c r="M18" s="179" t="e">
        <f>#REF!+#REF!+'Т12-22-32'!N11+#REF!</f>
        <v>#REF!</v>
      </c>
      <c r="N18" s="177" t="e">
        <f>#REF!+#REF!+'Т12-22-32'!O11+#REF!</f>
        <v>#REF!</v>
      </c>
      <c r="O18" s="177" t="e">
        <f>#REF!+#REF!+'Т12-22-32'!P11+#REF!</f>
        <v>#REF!</v>
      </c>
      <c r="P18" s="178" t="e">
        <f>#REF!+#REF!+'Т12-22-32'!Q11+#REF!</f>
        <v>#REF!</v>
      </c>
      <c r="Q18" s="179" t="e">
        <f>#REF!+#REF!+'Т12-22-32'!R11+#REF!</f>
        <v>#REF!</v>
      </c>
      <c r="R18" s="177" t="e">
        <f>#REF!+#REF!+'Т12-22-32'!S11+#REF!</f>
        <v>#REF!</v>
      </c>
      <c r="S18" s="177" t="e">
        <f>#REF!+#REF!+'Т12-22-32'!T11+#REF!</f>
        <v>#REF!</v>
      </c>
      <c r="T18" s="177" t="e">
        <f>#REF!+#REF!+'Т12-22-32'!U11+#REF!</f>
        <v>#REF!</v>
      </c>
      <c r="U18" s="716" t="e">
        <f>#REF!+#REF!+'Т12-22-32'!V11+#REF!</f>
        <v>#REF!</v>
      </c>
      <c r="V18" s="1875" t="e">
        <f>#REF!+#REF!+'Т12-22-32'!W11+#REF!</f>
        <v>#REF!</v>
      </c>
      <c r="W18" s="177" t="e">
        <f>#REF!+#REF!+'Т12-22-32'!X11+#REF!</f>
        <v>#REF!</v>
      </c>
      <c r="X18" s="177" t="e">
        <f>#REF!+#REF!+'Т12-22-32'!Y11+#REF!</f>
        <v>#REF!</v>
      </c>
      <c r="Y18" s="178" t="e">
        <f>#REF!+#REF!+'Т12-22-32'!Z11+#REF!</f>
        <v>#REF!</v>
      </c>
      <c r="Z18" s="179" t="e">
        <f>#REF!+#REF!+'Т12-22-32'!AA11+#REF!</f>
        <v>#REF!</v>
      </c>
      <c r="AA18" s="177" t="e">
        <f>#REF!+#REF!+'Т12-22-32'!AB11+#REF!</f>
        <v>#REF!</v>
      </c>
      <c r="AB18" s="177" t="e">
        <f>#REF!+#REF!+'Т12-22-32'!AC11+#REF!</f>
        <v>#REF!</v>
      </c>
      <c r="AC18" s="178" t="e">
        <f>#REF!+#REF!+'Т12-22-32'!AD11+#REF!</f>
        <v>#REF!</v>
      </c>
      <c r="AD18" s="179" t="e">
        <f>#REF!+#REF!+'Т12-22-32'!AE11+#REF!</f>
        <v>#REF!</v>
      </c>
      <c r="AE18" s="177" t="e">
        <f>#REF!+#REF!+'Т12-22-32'!AF11+#REF!</f>
        <v>#REF!</v>
      </c>
      <c r="AF18" s="177" t="e">
        <f>#REF!+#REF!+'Т12-22-32'!AG11+#REF!</f>
        <v>#REF!</v>
      </c>
      <c r="AG18" s="543" t="e">
        <f>#REF!+#REF!+'Т12-22-32'!AH11+#REF!</f>
        <v>#REF!</v>
      </c>
      <c r="AH18" s="2157" t="e">
        <f>#REF!+#REF!+'Т12-22-32'!AI11+#REF!</f>
        <v>#REF!</v>
      </c>
      <c r="AI18" s="542" t="e">
        <f>#REF!+#REF!+'Т12-22-32'!AJ11+#REF!</f>
        <v>#REF!</v>
      </c>
      <c r="AJ18" s="543" t="e">
        <f>#REF!+#REF!+'Т12-22-32'!AK11+#REF!</f>
        <v>#REF!</v>
      </c>
      <c r="AK18" s="177" t="e">
        <f>#REF!+#REF!+'Т12-22-32'!AL11+#REF!</f>
        <v>#REF!</v>
      </c>
      <c r="AL18" s="2157" t="e">
        <f>#REF!+#REF!+'Т12-22-32'!AM11+#REF!</f>
        <v>#REF!</v>
      </c>
      <c r="AM18" s="542" t="e">
        <f>#REF!+#REF!+'Т12-22-32'!AN11+#REF!</f>
        <v>#REF!</v>
      </c>
      <c r="AN18" s="543" t="e">
        <f>#REF!+#REF!+'Т12-22-32'!AO11+#REF!</f>
        <v>#REF!</v>
      </c>
      <c r="AO18" s="543" t="e">
        <f>#REF!+#REF!+'Т12-22-32'!AP11+#REF!</f>
        <v>#REF!</v>
      </c>
      <c r="AP18" s="2157" t="e">
        <f>#REF!+#REF!+'Т12-22-32'!AQ11+#REF!</f>
        <v>#REF!</v>
      </c>
      <c r="AQ18" s="542" t="e">
        <f>#REF!+#REF!+'Т12-22-32'!AR11+#REF!</f>
        <v>#REF!</v>
      </c>
      <c r="AR18" s="543" t="e">
        <f>#REF!+#REF!+'Т12-22-32'!AS11+#REF!</f>
        <v>#REF!</v>
      </c>
      <c r="AS18" s="543" t="e">
        <f>#REF!+#REF!+'Т12-22-32'!AT11+#REF!</f>
        <v>#REF!</v>
      </c>
      <c r="AT18" s="543" t="e">
        <f>#REF!+#REF!+'Т12-22-32'!AU11+#REF!</f>
        <v>#REF!</v>
      </c>
      <c r="AU18" s="584" t="e">
        <f>#REF!+#REF!+'Т12-22-32'!AV11+#REF!</f>
        <v>#REF!</v>
      </c>
      <c r="AV18" s="189"/>
      <c r="AW18" s="189"/>
      <c r="AX18" s="189"/>
      <c r="AY18" s="190"/>
      <c r="AZ18" s="191"/>
      <c r="BA18" s="189"/>
      <c r="BB18" s="189"/>
      <c r="BC18" s="189"/>
      <c r="BD18" s="192"/>
      <c r="BE18" s="227" t="e">
        <f>SUM(D18:T18)</f>
        <v>#REF!</v>
      </c>
      <c r="BF18" s="227" t="e">
        <f>SUM(W18:AT18)</f>
        <v>#REF!</v>
      </c>
      <c r="BG18" s="227" t="e">
        <f>BE18+BF18</f>
        <v>#REF!</v>
      </c>
      <c r="BH18" s="2158"/>
      <c r="BI18" s="160" t="e">
        <f>IF(BG18=200, "+", "-")</f>
        <v>#REF!</v>
      </c>
    </row>
    <row r="19" spans="1:61" s="730" customFormat="1" ht="15.75" customHeight="1" x14ac:dyDescent="0.25">
      <c r="A19" s="2159"/>
      <c r="B19" s="2160"/>
      <c r="C19" s="2161"/>
      <c r="D19" s="2162" t="e">
        <f t="shared" ref="D19:AI19" si="6">SUM(D18)</f>
        <v>#REF!</v>
      </c>
      <c r="E19" s="2163" t="e">
        <f t="shared" si="6"/>
        <v>#REF!</v>
      </c>
      <c r="F19" s="2163" t="e">
        <f t="shared" si="6"/>
        <v>#REF!</v>
      </c>
      <c r="G19" s="2164" t="e">
        <f t="shared" si="6"/>
        <v>#REF!</v>
      </c>
      <c r="H19" s="2165" t="e">
        <f t="shared" si="6"/>
        <v>#REF!</v>
      </c>
      <c r="I19" s="2166" t="e">
        <f t="shared" si="6"/>
        <v>#REF!</v>
      </c>
      <c r="J19" s="2163" t="e">
        <f t="shared" si="6"/>
        <v>#REF!</v>
      </c>
      <c r="K19" s="2167" t="e">
        <f t="shared" si="6"/>
        <v>#REF!</v>
      </c>
      <c r="L19" s="2168" t="e">
        <f t="shared" si="6"/>
        <v>#REF!</v>
      </c>
      <c r="M19" s="2169" t="e">
        <f t="shared" si="6"/>
        <v>#REF!</v>
      </c>
      <c r="N19" s="2167" t="e">
        <f t="shared" si="6"/>
        <v>#REF!</v>
      </c>
      <c r="O19" s="2167" t="e">
        <f t="shared" si="6"/>
        <v>#REF!</v>
      </c>
      <c r="P19" s="2168" t="e">
        <f t="shared" si="6"/>
        <v>#REF!</v>
      </c>
      <c r="Q19" s="2169" t="e">
        <f t="shared" si="6"/>
        <v>#REF!</v>
      </c>
      <c r="R19" s="2167" t="e">
        <f t="shared" si="6"/>
        <v>#REF!</v>
      </c>
      <c r="S19" s="2167" t="e">
        <f t="shared" si="6"/>
        <v>#REF!</v>
      </c>
      <c r="T19" s="2167" t="e">
        <f t="shared" si="6"/>
        <v>#REF!</v>
      </c>
      <c r="U19" s="2170" t="e">
        <f t="shared" si="6"/>
        <v>#REF!</v>
      </c>
      <c r="V19" s="2171" t="e">
        <f t="shared" si="6"/>
        <v>#REF!</v>
      </c>
      <c r="W19" s="2167" t="e">
        <f t="shared" si="6"/>
        <v>#REF!</v>
      </c>
      <c r="X19" s="2167" t="e">
        <f t="shared" si="6"/>
        <v>#REF!</v>
      </c>
      <c r="Y19" s="2168" t="e">
        <f t="shared" si="6"/>
        <v>#REF!</v>
      </c>
      <c r="Z19" s="2169" t="e">
        <f t="shared" si="6"/>
        <v>#REF!</v>
      </c>
      <c r="AA19" s="2167" t="e">
        <f t="shared" si="6"/>
        <v>#REF!</v>
      </c>
      <c r="AB19" s="2167" t="e">
        <f t="shared" si="6"/>
        <v>#REF!</v>
      </c>
      <c r="AC19" s="2168" t="e">
        <f t="shared" si="6"/>
        <v>#REF!</v>
      </c>
      <c r="AD19" s="2169" t="e">
        <f t="shared" si="6"/>
        <v>#REF!</v>
      </c>
      <c r="AE19" s="2167" t="e">
        <f t="shared" si="6"/>
        <v>#REF!</v>
      </c>
      <c r="AF19" s="2167" t="e">
        <f t="shared" si="6"/>
        <v>#REF!</v>
      </c>
      <c r="AG19" s="2163" t="e">
        <f t="shared" si="6"/>
        <v>#REF!</v>
      </c>
      <c r="AH19" s="2165" t="e">
        <f t="shared" si="6"/>
        <v>#REF!</v>
      </c>
      <c r="AI19" s="2166" t="e">
        <f t="shared" si="6"/>
        <v>#REF!</v>
      </c>
      <c r="AJ19" s="2163" t="e">
        <f t="shared" ref="AJ19:BG19" si="7">SUM(AJ18)</f>
        <v>#REF!</v>
      </c>
      <c r="AK19" s="2167" t="e">
        <f t="shared" si="7"/>
        <v>#REF!</v>
      </c>
      <c r="AL19" s="2165" t="e">
        <f t="shared" si="7"/>
        <v>#REF!</v>
      </c>
      <c r="AM19" s="2166" t="e">
        <f t="shared" si="7"/>
        <v>#REF!</v>
      </c>
      <c r="AN19" s="2163" t="e">
        <f t="shared" si="7"/>
        <v>#REF!</v>
      </c>
      <c r="AO19" s="2163" t="e">
        <f t="shared" si="7"/>
        <v>#REF!</v>
      </c>
      <c r="AP19" s="2165" t="e">
        <f t="shared" si="7"/>
        <v>#REF!</v>
      </c>
      <c r="AQ19" s="2166" t="e">
        <f t="shared" si="7"/>
        <v>#REF!</v>
      </c>
      <c r="AR19" s="2163" t="e">
        <f t="shared" si="7"/>
        <v>#REF!</v>
      </c>
      <c r="AS19" s="2163" t="e">
        <f t="shared" si="7"/>
        <v>#REF!</v>
      </c>
      <c r="AT19" s="2163" t="e">
        <f t="shared" si="7"/>
        <v>#REF!</v>
      </c>
      <c r="AU19" s="2172" t="e">
        <f t="shared" si="7"/>
        <v>#REF!</v>
      </c>
      <c r="AV19" s="2173">
        <f t="shared" si="7"/>
        <v>0</v>
      </c>
      <c r="AW19" s="2173">
        <f t="shared" si="7"/>
        <v>0</v>
      </c>
      <c r="AX19" s="2173">
        <f t="shared" si="7"/>
        <v>0</v>
      </c>
      <c r="AY19" s="2174">
        <f t="shared" si="7"/>
        <v>0</v>
      </c>
      <c r="AZ19" s="2175">
        <f t="shared" si="7"/>
        <v>0</v>
      </c>
      <c r="BA19" s="2173">
        <f t="shared" si="7"/>
        <v>0</v>
      </c>
      <c r="BB19" s="2173">
        <f t="shared" si="7"/>
        <v>0</v>
      </c>
      <c r="BC19" s="2173">
        <f t="shared" si="7"/>
        <v>0</v>
      </c>
      <c r="BD19" s="2161">
        <f t="shared" si="7"/>
        <v>0</v>
      </c>
      <c r="BE19" s="2176" t="e">
        <f t="shared" si="7"/>
        <v>#REF!</v>
      </c>
      <c r="BF19" s="2176" t="e">
        <f t="shared" si="7"/>
        <v>#REF!</v>
      </c>
      <c r="BG19" s="2176" t="e">
        <f t="shared" si="7"/>
        <v>#REF!</v>
      </c>
      <c r="BH19" s="2158"/>
      <c r="BI19" s="160" t="e">
        <f>IF(BG19=200, "+", "-")</f>
        <v>#REF!</v>
      </c>
    </row>
    <row r="20" spans="1:61" s="730" customFormat="1" ht="15.75" customHeight="1" x14ac:dyDescent="0.25">
      <c r="A20" s="2154" t="s">
        <v>438</v>
      </c>
      <c r="B20" s="198" t="s">
        <v>52</v>
      </c>
      <c r="C20" s="164"/>
      <c r="D20" s="2155" t="e">
        <f>#REF!+#REF!+'Т12-22-32'!E24+#REF!</f>
        <v>#REF!</v>
      </c>
      <c r="E20" s="543" t="e">
        <f>#REF!+#REF!+'Т12-22-32'!F24+#REF!</f>
        <v>#REF!</v>
      </c>
      <c r="F20" s="543" t="e">
        <f>#REF!+#REF!+'Т12-22-32'!G24+#REF!</f>
        <v>#REF!</v>
      </c>
      <c r="G20" s="2156" t="e">
        <f>#REF!+#REF!+'Т12-22-32'!H24+#REF!</f>
        <v>#REF!</v>
      </c>
      <c r="H20" s="2157" t="e">
        <f>#REF!+#REF!+'Т12-22-32'!I24+#REF!</f>
        <v>#REF!</v>
      </c>
      <c r="I20" s="542" t="e">
        <f>#REF!+#REF!+'Т12-22-32'!J24+#REF!</f>
        <v>#REF!</v>
      </c>
      <c r="J20" s="543" t="e">
        <f>#REF!+#REF!+'Т12-22-32'!K24+#REF!</f>
        <v>#REF!</v>
      </c>
      <c r="K20" s="177" t="e">
        <f>#REF!+#REF!+'Т12-22-32'!L24+#REF!</f>
        <v>#REF!</v>
      </c>
      <c r="L20" s="178" t="e">
        <f>#REF!+#REF!+'Т12-22-32'!M24+#REF!</f>
        <v>#REF!</v>
      </c>
      <c r="M20" s="179" t="e">
        <f>#REF!+#REF!+'Т12-22-32'!N24+#REF!</f>
        <v>#REF!</v>
      </c>
      <c r="N20" s="177" t="e">
        <f>#REF!+#REF!+'Т12-22-32'!O24+#REF!</f>
        <v>#REF!</v>
      </c>
      <c r="O20" s="177" t="e">
        <f>#REF!+#REF!+'Т12-22-32'!P24+#REF!</f>
        <v>#REF!</v>
      </c>
      <c r="P20" s="178" t="e">
        <f>#REF!+#REF!+'Т12-22-32'!Q24+#REF!</f>
        <v>#REF!</v>
      </c>
      <c r="Q20" s="179" t="e">
        <f>#REF!+#REF!+'Т12-22-32'!R24+#REF!</f>
        <v>#REF!</v>
      </c>
      <c r="R20" s="177" t="e">
        <f>#REF!+#REF!+'Т12-22-32'!S24+#REF!</f>
        <v>#REF!</v>
      </c>
      <c r="S20" s="177" t="e">
        <f>#REF!+#REF!+'Т12-22-32'!T24+#REF!</f>
        <v>#REF!</v>
      </c>
      <c r="T20" s="177" t="e">
        <f>#REF!+#REF!+'Т12-22-32'!U24+#REF!</f>
        <v>#REF!</v>
      </c>
      <c r="U20" s="716" t="e">
        <f>#REF!+#REF!+'Т12-22-32'!V24+#REF!</f>
        <v>#REF!</v>
      </c>
      <c r="V20" s="1875" t="e">
        <f>#REF!+#REF!+'Т12-22-32'!W24+#REF!</f>
        <v>#REF!</v>
      </c>
      <c r="W20" s="177" t="e">
        <f>#REF!+#REF!+'Т12-22-32'!X24+#REF!</f>
        <v>#REF!</v>
      </c>
      <c r="X20" s="177" t="e">
        <f>#REF!+#REF!+'Т12-22-32'!Y24+#REF!</f>
        <v>#REF!</v>
      </c>
      <c r="Y20" s="178" t="e">
        <f>#REF!+#REF!+'Т12-22-32'!Z24+#REF!</f>
        <v>#REF!</v>
      </c>
      <c r="Z20" s="179" t="e">
        <f>#REF!+#REF!+'Т12-22-32'!AA24+#REF!</f>
        <v>#REF!</v>
      </c>
      <c r="AA20" s="177" t="e">
        <f>#REF!+#REF!+'Т12-22-32'!AB24+#REF!</f>
        <v>#REF!</v>
      </c>
      <c r="AB20" s="177" t="e">
        <f>#REF!+#REF!+'Т12-22-32'!AC24+#REF!</f>
        <v>#REF!</v>
      </c>
      <c r="AC20" s="178" t="e">
        <f>#REF!+#REF!+'Т12-22-32'!AD24+#REF!</f>
        <v>#REF!</v>
      </c>
      <c r="AD20" s="179" t="e">
        <f>#REF!+#REF!+'Т12-22-32'!AE24+#REF!</f>
        <v>#REF!</v>
      </c>
      <c r="AE20" s="177" t="e">
        <f>#REF!+#REF!+'Т12-22-32'!AF24+#REF!</f>
        <v>#REF!</v>
      </c>
      <c r="AF20" s="177" t="e">
        <f>#REF!+#REF!+'Т12-22-32'!AG24+#REF!</f>
        <v>#REF!</v>
      </c>
      <c r="AG20" s="543" t="e">
        <f>#REF!+#REF!+'Т12-22-32'!AH24+#REF!</f>
        <v>#REF!</v>
      </c>
      <c r="AH20" s="2157" t="e">
        <f>#REF!+#REF!+'Т12-22-32'!AI24+#REF!</f>
        <v>#REF!</v>
      </c>
      <c r="AI20" s="542" t="e">
        <f>#REF!+#REF!+'Т12-22-32'!AJ24+#REF!</f>
        <v>#REF!</v>
      </c>
      <c r="AJ20" s="543" t="e">
        <f>#REF!+#REF!+'Т12-22-32'!AK24+#REF!</f>
        <v>#REF!</v>
      </c>
      <c r="AK20" s="177" t="e">
        <f>#REF!+#REF!+'Т12-22-32'!AL24+#REF!</f>
        <v>#REF!</v>
      </c>
      <c r="AL20" s="2157" t="e">
        <f>#REF!+#REF!+'Т12-22-32'!AM24+#REF!</f>
        <v>#REF!</v>
      </c>
      <c r="AM20" s="542" t="e">
        <f>#REF!+#REF!+'Т12-22-32'!AN24+#REF!</f>
        <v>#REF!</v>
      </c>
      <c r="AN20" s="543" t="e">
        <f>#REF!+#REF!+'Т12-22-32'!AO24+#REF!</f>
        <v>#REF!</v>
      </c>
      <c r="AO20" s="543" t="e">
        <f>#REF!+#REF!+'Т12-22-32'!AP24+#REF!</f>
        <v>#REF!</v>
      </c>
      <c r="AP20" s="2157" t="e">
        <f>#REF!+#REF!+'Т12-22-32'!AQ24+#REF!</f>
        <v>#REF!</v>
      </c>
      <c r="AQ20" s="542" t="e">
        <f>#REF!+#REF!+'Т12-22-32'!AR24+#REF!</f>
        <v>#REF!</v>
      </c>
      <c r="AR20" s="543" t="e">
        <f>#REF!+#REF!+'Т12-22-32'!AS24+#REF!</f>
        <v>#REF!</v>
      </c>
      <c r="AS20" s="543" t="e">
        <f>#REF!+#REF!+'Т12-22-32'!AT24+#REF!</f>
        <v>#REF!</v>
      </c>
      <c r="AT20" s="543" t="e">
        <f>#REF!+#REF!+'Т12-22-32'!AU24+#REF!</f>
        <v>#REF!</v>
      </c>
      <c r="AU20" s="584" t="e">
        <f>#REF!+#REF!+'Т12-22-32'!AV24+#REF!</f>
        <v>#REF!</v>
      </c>
      <c r="AV20" s="189"/>
      <c r="AW20" s="189"/>
      <c r="AX20" s="189"/>
      <c r="AY20" s="190"/>
      <c r="AZ20" s="191"/>
      <c r="BA20" s="189"/>
      <c r="BB20" s="189"/>
      <c r="BC20" s="189"/>
      <c r="BD20" s="192"/>
      <c r="BE20" s="227" t="e">
        <f>SUM(D20:T20)</f>
        <v>#REF!</v>
      </c>
      <c r="BF20" s="227" t="e">
        <f>SUM(W20:AT20)</f>
        <v>#REF!</v>
      </c>
      <c r="BG20" s="227" t="e">
        <f>BE20+BF20</f>
        <v>#REF!</v>
      </c>
      <c r="BH20" s="2158"/>
      <c r="BI20" s="160" t="e">
        <f>IF(BG20=312, "+", "-")</f>
        <v>#REF!</v>
      </c>
    </row>
    <row r="21" spans="1:61" s="730" customFormat="1" ht="15.75" customHeight="1" x14ac:dyDescent="0.25">
      <c r="A21" s="2154" t="s">
        <v>438</v>
      </c>
      <c r="B21" s="198" t="s">
        <v>439</v>
      </c>
      <c r="C21" s="164"/>
      <c r="D21" s="2155" t="e">
        <f>СрСХМиО14!E26+#REF!</f>
        <v>#REF!</v>
      </c>
      <c r="E21" s="543" t="e">
        <f>СрСХМиО14!F26+#REF!</f>
        <v>#REF!</v>
      </c>
      <c r="F21" s="543" t="e">
        <f>СрСХМиО14!G26+#REF!</f>
        <v>#REF!</v>
      </c>
      <c r="G21" s="2156" t="e">
        <f>СрСХМиО14!H26+#REF!</f>
        <v>#REF!</v>
      </c>
      <c r="H21" s="2157" t="e">
        <f>СрСХМиО14!I26+#REF!</f>
        <v>#REF!</v>
      </c>
      <c r="I21" s="542" t="e">
        <f>СрСХМиО14!J26+#REF!</f>
        <v>#REF!</v>
      </c>
      <c r="J21" s="543" t="e">
        <f>СрСХМиО14!K26+#REF!</f>
        <v>#REF!</v>
      </c>
      <c r="K21" s="177" t="e">
        <f>СрСХМиО14!L26+#REF!</f>
        <v>#REF!</v>
      </c>
      <c r="L21" s="178" t="e">
        <f>СрСХМиО14!M26+#REF!</f>
        <v>#REF!</v>
      </c>
      <c r="M21" s="179" t="e">
        <f>СрСХМиО14!N26+#REF!</f>
        <v>#REF!</v>
      </c>
      <c r="N21" s="177" t="e">
        <f>СрСХМиО14!O26+#REF!</f>
        <v>#REF!</v>
      </c>
      <c r="O21" s="177" t="e">
        <f>СрСХМиО14!P26+#REF!</f>
        <v>#REF!</v>
      </c>
      <c r="P21" s="178" t="e">
        <f>СрСХМиО14!Q26+#REF!</f>
        <v>#REF!</v>
      </c>
      <c r="Q21" s="179" t="e">
        <f>СрСХМиО14!R26+#REF!</f>
        <v>#REF!</v>
      </c>
      <c r="R21" s="177" t="e">
        <f>СрСХМиО14!S26+#REF!</f>
        <v>#REF!</v>
      </c>
      <c r="S21" s="177" t="e">
        <f>СрСХМиО14!T26+#REF!</f>
        <v>#REF!</v>
      </c>
      <c r="T21" s="177" t="e">
        <f>СрСХМиО14!U26+#REF!</f>
        <v>#REF!</v>
      </c>
      <c r="U21" s="716" t="e">
        <f>СрСХМиО14!V26+#REF!</f>
        <v>#REF!</v>
      </c>
      <c r="V21" s="1875" t="e">
        <f>СрСХМиО14!W26+#REF!</f>
        <v>#REF!</v>
      </c>
      <c r="W21" s="177" t="e">
        <f>СрСХМиО14!X26+#REF!</f>
        <v>#REF!</v>
      </c>
      <c r="X21" s="177" t="e">
        <f>СрСХМиО14!Y26+#REF!</f>
        <v>#REF!</v>
      </c>
      <c r="Y21" s="178" t="e">
        <f>СрСХМиО14!Z26+#REF!</f>
        <v>#REF!</v>
      </c>
      <c r="Z21" s="179" t="e">
        <f>СрСХМиО14!AA26+#REF!</f>
        <v>#REF!</v>
      </c>
      <c r="AA21" s="177" t="e">
        <f>СрСХМиО14!AB26+#REF!</f>
        <v>#REF!</v>
      </c>
      <c r="AB21" s="177" t="e">
        <f>СрСХМиО14!AC26+#REF!</f>
        <v>#REF!</v>
      </c>
      <c r="AC21" s="178" t="e">
        <f>СрСХМиО14!AD26+#REF!</f>
        <v>#REF!</v>
      </c>
      <c r="AD21" s="179" t="e">
        <f>СрСХМиО14!AE26+#REF!</f>
        <v>#REF!</v>
      </c>
      <c r="AE21" s="177" t="e">
        <f>СрСХМиО14!AF26+#REF!</f>
        <v>#REF!</v>
      </c>
      <c r="AF21" s="177" t="e">
        <f>СрСХМиО14!AG26+#REF!</f>
        <v>#REF!</v>
      </c>
      <c r="AG21" s="543" t="e">
        <f>СрСХМиО14!AH26+#REF!</f>
        <v>#REF!</v>
      </c>
      <c r="AH21" s="2157" t="e">
        <f>СрСХМиО14!AI26+#REF!</f>
        <v>#REF!</v>
      </c>
      <c r="AI21" s="542" t="e">
        <f>СрСХМиО14!AJ26+#REF!</f>
        <v>#REF!</v>
      </c>
      <c r="AJ21" s="543" t="e">
        <f>СрСХМиО14!AK26+#REF!</f>
        <v>#REF!</v>
      </c>
      <c r="AK21" s="177" t="e">
        <f>СрСХМиО14!AL26+#REF!</f>
        <v>#REF!</v>
      </c>
      <c r="AL21" s="2157" t="e">
        <f>СрСХМиО14!AM26+#REF!</f>
        <v>#REF!</v>
      </c>
      <c r="AM21" s="542" t="e">
        <f>СрСХМиО14!AN26+#REF!</f>
        <v>#REF!</v>
      </c>
      <c r="AN21" s="543" t="e">
        <f>СрСХМиО14!AO26+#REF!</f>
        <v>#REF!</v>
      </c>
      <c r="AO21" s="543" t="e">
        <f>СрСХМиО14!AP26+#REF!</f>
        <v>#REF!</v>
      </c>
      <c r="AP21" s="2157" t="e">
        <f>СрСХМиО14!AQ26+#REF!</f>
        <v>#REF!</v>
      </c>
      <c r="AQ21" s="542" t="e">
        <f>СрСХМиО14!AR26+#REF!</f>
        <v>#REF!</v>
      </c>
      <c r="AR21" s="543" t="e">
        <f>СрСХМиО14!AS26+#REF!</f>
        <v>#REF!</v>
      </c>
      <c r="AS21" s="543" t="e">
        <f>СрСХМиО14!AT26+#REF!</f>
        <v>#REF!</v>
      </c>
      <c r="AT21" s="543" t="e">
        <f>СрСХМиО14!AU26+#REF!</f>
        <v>#REF!</v>
      </c>
      <c r="AU21" s="584" t="e">
        <f>СрСХМиО14!AV26+#REF!</f>
        <v>#REF!</v>
      </c>
      <c r="AV21" s="189"/>
      <c r="AW21" s="189"/>
      <c r="AX21" s="189"/>
      <c r="AY21" s="190"/>
      <c r="AZ21" s="191"/>
      <c r="BA21" s="189"/>
      <c r="BB21" s="189"/>
      <c r="BC21" s="189"/>
      <c r="BD21" s="192"/>
      <c r="BE21" s="227" t="e">
        <f>SUM(D21:T21)</f>
        <v>#REF!</v>
      </c>
      <c r="BF21" s="227" t="e">
        <f>SUM(W21:AT21)</f>
        <v>#REF!</v>
      </c>
      <c r="BG21" s="227" t="e">
        <f>BE21+BF21</f>
        <v>#REF!</v>
      </c>
      <c r="BH21" s="2158"/>
      <c r="BI21" s="160" t="e">
        <f>IF(BG21=160, "+", "-")</f>
        <v>#REF!</v>
      </c>
    </row>
    <row r="22" spans="1:61" s="730" customFormat="1" ht="15.75" customHeight="1" x14ac:dyDescent="0.25">
      <c r="A22" s="2159"/>
      <c r="B22" s="2160"/>
      <c r="C22" s="2161"/>
      <c r="D22" s="2162" t="e">
        <f t="shared" ref="D22:AU22" si="8">SUM(D20:D21)</f>
        <v>#REF!</v>
      </c>
      <c r="E22" s="2163" t="e">
        <f t="shared" si="8"/>
        <v>#REF!</v>
      </c>
      <c r="F22" s="2163" t="e">
        <f t="shared" si="8"/>
        <v>#REF!</v>
      </c>
      <c r="G22" s="2164" t="e">
        <f t="shared" si="8"/>
        <v>#REF!</v>
      </c>
      <c r="H22" s="2165" t="e">
        <f t="shared" si="8"/>
        <v>#REF!</v>
      </c>
      <c r="I22" s="2166" t="e">
        <f t="shared" si="8"/>
        <v>#REF!</v>
      </c>
      <c r="J22" s="2163" t="e">
        <f t="shared" si="8"/>
        <v>#REF!</v>
      </c>
      <c r="K22" s="2167" t="e">
        <f t="shared" si="8"/>
        <v>#REF!</v>
      </c>
      <c r="L22" s="2168" t="e">
        <f t="shared" si="8"/>
        <v>#REF!</v>
      </c>
      <c r="M22" s="2169" t="e">
        <f t="shared" si="8"/>
        <v>#REF!</v>
      </c>
      <c r="N22" s="2167" t="e">
        <f t="shared" si="8"/>
        <v>#REF!</v>
      </c>
      <c r="O22" s="2167" t="e">
        <f t="shared" si="8"/>
        <v>#REF!</v>
      </c>
      <c r="P22" s="2168" t="e">
        <f t="shared" si="8"/>
        <v>#REF!</v>
      </c>
      <c r="Q22" s="2169" t="e">
        <f t="shared" si="8"/>
        <v>#REF!</v>
      </c>
      <c r="R22" s="2167" t="e">
        <f t="shared" si="8"/>
        <v>#REF!</v>
      </c>
      <c r="S22" s="2167" t="e">
        <f t="shared" si="8"/>
        <v>#REF!</v>
      </c>
      <c r="T22" s="2167" t="e">
        <f t="shared" si="8"/>
        <v>#REF!</v>
      </c>
      <c r="U22" s="2170" t="e">
        <f t="shared" si="8"/>
        <v>#REF!</v>
      </c>
      <c r="V22" s="2171" t="e">
        <f t="shared" si="8"/>
        <v>#REF!</v>
      </c>
      <c r="W22" s="2167" t="e">
        <f t="shared" si="8"/>
        <v>#REF!</v>
      </c>
      <c r="X22" s="2167" t="e">
        <f t="shared" si="8"/>
        <v>#REF!</v>
      </c>
      <c r="Y22" s="2168" t="e">
        <f t="shared" si="8"/>
        <v>#REF!</v>
      </c>
      <c r="Z22" s="2169" t="e">
        <f t="shared" si="8"/>
        <v>#REF!</v>
      </c>
      <c r="AA22" s="2167" t="e">
        <f t="shared" si="8"/>
        <v>#REF!</v>
      </c>
      <c r="AB22" s="2167" t="e">
        <f t="shared" si="8"/>
        <v>#REF!</v>
      </c>
      <c r="AC22" s="2168" t="e">
        <f t="shared" si="8"/>
        <v>#REF!</v>
      </c>
      <c r="AD22" s="2169" t="e">
        <f t="shared" si="8"/>
        <v>#REF!</v>
      </c>
      <c r="AE22" s="2167" t="e">
        <f t="shared" si="8"/>
        <v>#REF!</v>
      </c>
      <c r="AF22" s="2167" t="e">
        <f t="shared" si="8"/>
        <v>#REF!</v>
      </c>
      <c r="AG22" s="2163" t="e">
        <f t="shared" si="8"/>
        <v>#REF!</v>
      </c>
      <c r="AH22" s="2165" t="e">
        <f t="shared" si="8"/>
        <v>#REF!</v>
      </c>
      <c r="AI22" s="2166" t="e">
        <f t="shared" si="8"/>
        <v>#REF!</v>
      </c>
      <c r="AJ22" s="2163" t="e">
        <f t="shared" si="8"/>
        <v>#REF!</v>
      </c>
      <c r="AK22" s="2167" t="e">
        <f t="shared" si="8"/>
        <v>#REF!</v>
      </c>
      <c r="AL22" s="2165" t="e">
        <f t="shared" si="8"/>
        <v>#REF!</v>
      </c>
      <c r="AM22" s="2166" t="e">
        <f t="shared" si="8"/>
        <v>#REF!</v>
      </c>
      <c r="AN22" s="2163" t="e">
        <f t="shared" si="8"/>
        <v>#REF!</v>
      </c>
      <c r="AO22" s="2163" t="e">
        <f t="shared" si="8"/>
        <v>#REF!</v>
      </c>
      <c r="AP22" s="2165" t="e">
        <f t="shared" si="8"/>
        <v>#REF!</v>
      </c>
      <c r="AQ22" s="2166" t="e">
        <f t="shared" si="8"/>
        <v>#REF!</v>
      </c>
      <c r="AR22" s="2163" t="e">
        <f t="shared" si="8"/>
        <v>#REF!</v>
      </c>
      <c r="AS22" s="2163" t="e">
        <f t="shared" si="8"/>
        <v>#REF!</v>
      </c>
      <c r="AT22" s="2163" t="e">
        <f t="shared" si="8"/>
        <v>#REF!</v>
      </c>
      <c r="AU22" s="2172" t="e">
        <f t="shared" si="8"/>
        <v>#REF!</v>
      </c>
      <c r="AV22" s="2173">
        <f t="shared" ref="AV22:BD22" si="9">SUM(AV21)</f>
        <v>0</v>
      </c>
      <c r="AW22" s="2173">
        <f t="shared" si="9"/>
        <v>0</v>
      </c>
      <c r="AX22" s="2173">
        <f t="shared" si="9"/>
        <v>0</v>
      </c>
      <c r="AY22" s="2174">
        <f t="shared" si="9"/>
        <v>0</v>
      </c>
      <c r="AZ22" s="2175">
        <f t="shared" si="9"/>
        <v>0</v>
      </c>
      <c r="BA22" s="2173">
        <f t="shared" si="9"/>
        <v>0</v>
      </c>
      <c r="BB22" s="2173">
        <f t="shared" si="9"/>
        <v>0</v>
      </c>
      <c r="BC22" s="2173">
        <f t="shared" si="9"/>
        <v>0</v>
      </c>
      <c r="BD22" s="2161">
        <f t="shared" si="9"/>
        <v>0</v>
      </c>
      <c r="BE22" s="2176" t="e">
        <f>SUM(BE20:BE21)</f>
        <v>#REF!</v>
      </c>
      <c r="BF22" s="2176" t="e">
        <f>SUM(BF20:BF21)</f>
        <v>#REF!</v>
      </c>
      <c r="BG22" s="2176" t="e">
        <f>SUM(BG20:BH21)</f>
        <v>#REF!</v>
      </c>
      <c r="BH22" s="2158"/>
      <c r="BI22" s="160" t="e">
        <f>IF(BG22=472, "+", "-")</f>
        <v>#REF!</v>
      </c>
    </row>
    <row r="23" spans="1:61" s="730" customFormat="1" ht="15.75" customHeight="1" x14ac:dyDescent="0.25">
      <c r="A23" s="2154" t="s">
        <v>440</v>
      </c>
      <c r="B23" s="198" t="s">
        <v>441</v>
      </c>
      <c r="C23" s="164"/>
      <c r="D23" s="2155" t="e">
        <f>#REF!+#REF!+'Т12-22-32'!E26+#REF!</f>
        <v>#REF!</v>
      </c>
      <c r="E23" s="543" t="e">
        <f>#REF!+#REF!+'Т12-22-32'!F26+#REF!</f>
        <v>#REF!</v>
      </c>
      <c r="F23" s="543" t="e">
        <f>#REF!+#REF!+'Т12-22-32'!G26+#REF!</f>
        <v>#REF!</v>
      </c>
      <c r="G23" s="2156" t="e">
        <f>#REF!+#REF!+'Т12-22-32'!H26+#REF!</f>
        <v>#REF!</v>
      </c>
      <c r="H23" s="2157" t="e">
        <f>#REF!+#REF!+'Т12-22-32'!I26+#REF!</f>
        <v>#REF!</v>
      </c>
      <c r="I23" s="542" t="e">
        <f>#REF!+#REF!+'Т12-22-32'!J26+#REF!</f>
        <v>#REF!</v>
      </c>
      <c r="J23" s="543" t="e">
        <f>#REF!+#REF!+'Т12-22-32'!K26+#REF!</f>
        <v>#REF!</v>
      </c>
      <c r="K23" s="177" t="e">
        <f>#REF!+#REF!+'Т12-22-32'!L26+#REF!</f>
        <v>#REF!</v>
      </c>
      <c r="L23" s="178" t="e">
        <f>#REF!+#REF!+'Т12-22-32'!M26+#REF!</f>
        <v>#REF!</v>
      </c>
      <c r="M23" s="179" t="e">
        <f>#REF!+#REF!+'Т12-22-32'!N26+#REF!</f>
        <v>#REF!</v>
      </c>
      <c r="N23" s="177" t="e">
        <f>#REF!+#REF!+'Т12-22-32'!O26+#REF!</f>
        <v>#REF!</v>
      </c>
      <c r="O23" s="177" t="e">
        <f>#REF!+#REF!+'Т12-22-32'!P26+#REF!</f>
        <v>#REF!</v>
      </c>
      <c r="P23" s="178" t="e">
        <f>#REF!+#REF!+'Т12-22-32'!Q26+#REF!</f>
        <v>#REF!</v>
      </c>
      <c r="Q23" s="179" t="e">
        <f>#REF!+#REF!+'Т12-22-32'!R26+#REF!</f>
        <v>#REF!</v>
      </c>
      <c r="R23" s="177" t="e">
        <f>#REF!+#REF!+'Т12-22-32'!S26+#REF!</f>
        <v>#REF!</v>
      </c>
      <c r="S23" s="177" t="e">
        <f>#REF!+#REF!+'Т12-22-32'!T26+#REF!</f>
        <v>#REF!</v>
      </c>
      <c r="T23" s="177" t="e">
        <f>#REF!+#REF!+'Т12-22-32'!U26+#REF!</f>
        <v>#REF!</v>
      </c>
      <c r="U23" s="716" t="e">
        <f>#REF!+#REF!+'Т12-22-32'!V26+#REF!</f>
        <v>#REF!</v>
      </c>
      <c r="V23" s="1875" t="e">
        <f>#REF!+#REF!+'Т12-22-32'!W26+#REF!</f>
        <v>#REF!</v>
      </c>
      <c r="W23" s="177" t="e">
        <f>#REF!+#REF!+'Т12-22-32'!X26+#REF!</f>
        <v>#REF!</v>
      </c>
      <c r="X23" s="177" t="e">
        <f>#REF!+#REF!+'Т12-22-32'!Y26+#REF!</f>
        <v>#REF!</v>
      </c>
      <c r="Y23" s="178" t="e">
        <f>#REF!+#REF!+'Т12-22-32'!Z26+#REF!</f>
        <v>#REF!</v>
      </c>
      <c r="Z23" s="179" t="e">
        <f>#REF!+#REF!+'Т12-22-32'!AA26+#REF!</f>
        <v>#REF!</v>
      </c>
      <c r="AA23" s="177" t="e">
        <f>#REF!+#REF!+'Т12-22-32'!AB26+#REF!</f>
        <v>#REF!</v>
      </c>
      <c r="AB23" s="177" t="e">
        <f>#REF!+#REF!+'Т12-22-32'!AC26+#REF!</f>
        <v>#REF!</v>
      </c>
      <c r="AC23" s="178" t="e">
        <f>#REF!+#REF!+'Т12-22-32'!AD26+#REF!</f>
        <v>#REF!</v>
      </c>
      <c r="AD23" s="179" t="e">
        <f>#REF!+#REF!+'Т12-22-32'!AE26+#REF!</f>
        <v>#REF!</v>
      </c>
      <c r="AE23" s="177" t="e">
        <f>#REF!+#REF!+'Т12-22-32'!AF26+#REF!</f>
        <v>#REF!</v>
      </c>
      <c r="AF23" s="177" t="e">
        <f>#REF!+#REF!+'Т12-22-32'!AG26+#REF!</f>
        <v>#REF!</v>
      </c>
      <c r="AG23" s="543" t="e">
        <f>#REF!+#REF!+'Т12-22-32'!AH26+#REF!</f>
        <v>#REF!</v>
      </c>
      <c r="AH23" s="2157" t="e">
        <f>#REF!+#REF!+'Т12-22-32'!AI26+#REF!</f>
        <v>#REF!</v>
      </c>
      <c r="AI23" s="542" t="e">
        <f>#REF!+#REF!+'Т12-22-32'!AJ26+#REF!</f>
        <v>#REF!</v>
      </c>
      <c r="AJ23" s="543" t="e">
        <f>#REF!+#REF!+'Т12-22-32'!AK26+#REF!</f>
        <v>#REF!</v>
      </c>
      <c r="AK23" s="177" t="e">
        <f>#REF!+#REF!+'Т12-22-32'!AL26+#REF!</f>
        <v>#REF!</v>
      </c>
      <c r="AL23" s="2157" t="e">
        <f>#REF!+#REF!+'Т12-22-32'!AM26+#REF!</f>
        <v>#REF!</v>
      </c>
      <c r="AM23" s="542" t="e">
        <f>#REF!+#REF!+'Т12-22-32'!AN26+#REF!</f>
        <v>#REF!</v>
      </c>
      <c r="AN23" s="543" t="e">
        <f>#REF!+#REF!+'Т12-22-32'!AO26+#REF!</f>
        <v>#REF!</v>
      </c>
      <c r="AO23" s="543" t="e">
        <f>#REF!+#REF!+'Т12-22-32'!AP26+#REF!</f>
        <v>#REF!</v>
      </c>
      <c r="AP23" s="2157" t="e">
        <f>#REF!+#REF!+'Т12-22-32'!AQ26+#REF!</f>
        <v>#REF!</v>
      </c>
      <c r="AQ23" s="542" t="e">
        <f>#REF!+#REF!+'Т12-22-32'!AR26+#REF!</f>
        <v>#REF!</v>
      </c>
      <c r="AR23" s="543" t="e">
        <f>#REF!+#REF!+'Т12-22-32'!AS26+#REF!</f>
        <v>#REF!</v>
      </c>
      <c r="AS23" s="543" t="e">
        <f>#REF!+#REF!+'Т12-22-32'!AT26+#REF!</f>
        <v>#REF!</v>
      </c>
      <c r="AT23" s="543" t="e">
        <f>#REF!+#REF!+'Т12-22-32'!AU26+#REF!</f>
        <v>#REF!</v>
      </c>
      <c r="AU23" s="584" t="e">
        <f>#REF!+#REF!+'Т12-22-32'!AV26+#REF!</f>
        <v>#REF!</v>
      </c>
      <c r="AV23" s="189"/>
      <c r="AW23" s="189"/>
      <c r="AX23" s="189"/>
      <c r="AY23" s="190"/>
      <c r="AZ23" s="191"/>
      <c r="BA23" s="189"/>
      <c r="BB23" s="189"/>
      <c r="BC23" s="189"/>
      <c r="BD23" s="192"/>
      <c r="BE23" s="227" t="e">
        <f>SUM(D23:T23)</f>
        <v>#REF!</v>
      </c>
      <c r="BF23" s="227" t="e">
        <f>SUM(W23:AT23)</f>
        <v>#REF!</v>
      </c>
      <c r="BG23" s="227" t="e">
        <f>BE23+BF23</f>
        <v>#REF!</v>
      </c>
      <c r="BH23" s="2158"/>
      <c r="BI23" s="160" t="e">
        <f>IF(BG23=204, "+", "-")</f>
        <v>#REF!</v>
      </c>
    </row>
    <row r="24" spans="1:61" s="730" customFormat="1" ht="15.75" customHeight="1" x14ac:dyDescent="0.25">
      <c r="A24" s="2159"/>
      <c r="B24" s="2160"/>
      <c r="C24" s="2161"/>
      <c r="D24" s="2162" t="e">
        <f t="shared" ref="D24:AI24" si="10">SUM(D23)</f>
        <v>#REF!</v>
      </c>
      <c r="E24" s="2163" t="e">
        <f t="shared" si="10"/>
        <v>#REF!</v>
      </c>
      <c r="F24" s="2163" t="e">
        <f t="shared" si="10"/>
        <v>#REF!</v>
      </c>
      <c r="G24" s="2164" t="e">
        <f t="shared" si="10"/>
        <v>#REF!</v>
      </c>
      <c r="H24" s="2165" t="e">
        <f t="shared" si="10"/>
        <v>#REF!</v>
      </c>
      <c r="I24" s="2166" t="e">
        <f t="shared" si="10"/>
        <v>#REF!</v>
      </c>
      <c r="J24" s="2163" t="e">
        <f t="shared" si="10"/>
        <v>#REF!</v>
      </c>
      <c r="K24" s="2167" t="e">
        <f t="shared" si="10"/>
        <v>#REF!</v>
      </c>
      <c r="L24" s="2168" t="e">
        <f t="shared" si="10"/>
        <v>#REF!</v>
      </c>
      <c r="M24" s="2169" t="e">
        <f t="shared" si="10"/>
        <v>#REF!</v>
      </c>
      <c r="N24" s="2167" t="e">
        <f t="shared" si="10"/>
        <v>#REF!</v>
      </c>
      <c r="O24" s="2167" t="e">
        <f t="shared" si="10"/>
        <v>#REF!</v>
      </c>
      <c r="P24" s="2168" t="e">
        <f t="shared" si="10"/>
        <v>#REF!</v>
      </c>
      <c r="Q24" s="2169" t="e">
        <f t="shared" si="10"/>
        <v>#REF!</v>
      </c>
      <c r="R24" s="2167" t="e">
        <f t="shared" si="10"/>
        <v>#REF!</v>
      </c>
      <c r="S24" s="2167" t="e">
        <f t="shared" si="10"/>
        <v>#REF!</v>
      </c>
      <c r="T24" s="2167" t="e">
        <f t="shared" si="10"/>
        <v>#REF!</v>
      </c>
      <c r="U24" s="2170" t="e">
        <f t="shared" si="10"/>
        <v>#REF!</v>
      </c>
      <c r="V24" s="2171" t="e">
        <f t="shared" si="10"/>
        <v>#REF!</v>
      </c>
      <c r="W24" s="2167" t="e">
        <f t="shared" si="10"/>
        <v>#REF!</v>
      </c>
      <c r="X24" s="2167" t="e">
        <f t="shared" si="10"/>
        <v>#REF!</v>
      </c>
      <c r="Y24" s="2168" t="e">
        <f t="shared" si="10"/>
        <v>#REF!</v>
      </c>
      <c r="Z24" s="2169" t="e">
        <f t="shared" si="10"/>
        <v>#REF!</v>
      </c>
      <c r="AA24" s="2167" t="e">
        <f t="shared" si="10"/>
        <v>#REF!</v>
      </c>
      <c r="AB24" s="2167" t="e">
        <f t="shared" si="10"/>
        <v>#REF!</v>
      </c>
      <c r="AC24" s="2168" t="e">
        <f t="shared" si="10"/>
        <v>#REF!</v>
      </c>
      <c r="AD24" s="2169" t="e">
        <f t="shared" si="10"/>
        <v>#REF!</v>
      </c>
      <c r="AE24" s="2167" t="e">
        <f t="shared" si="10"/>
        <v>#REF!</v>
      </c>
      <c r="AF24" s="2167" t="e">
        <f t="shared" si="10"/>
        <v>#REF!</v>
      </c>
      <c r="AG24" s="2163" t="e">
        <f t="shared" si="10"/>
        <v>#REF!</v>
      </c>
      <c r="AH24" s="2165" t="e">
        <f t="shared" si="10"/>
        <v>#REF!</v>
      </c>
      <c r="AI24" s="2166" t="e">
        <f t="shared" si="10"/>
        <v>#REF!</v>
      </c>
      <c r="AJ24" s="2163" t="e">
        <f t="shared" ref="AJ24:BG24" si="11">SUM(AJ23)</f>
        <v>#REF!</v>
      </c>
      <c r="AK24" s="2167" t="e">
        <f t="shared" si="11"/>
        <v>#REF!</v>
      </c>
      <c r="AL24" s="2165" t="e">
        <f t="shared" si="11"/>
        <v>#REF!</v>
      </c>
      <c r="AM24" s="2166" t="e">
        <f t="shared" si="11"/>
        <v>#REF!</v>
      </c>
      <c r="AN24" s="2163" t="e">
        <f t="shared" si="11"/>
        <v>#REF!</v>
      </c>
      <c r="AO24" s="2163" t="e">
        <f t="shared" si="11"/>
        <v>#REF!</v>
      </c>
      <c r="AP24" s="2165" t="e">
        <f t="shared" si="11"/>
        <v>#REF!</v>
      </c>
      <c r="AQ24" s="2166" t="e">
        <f t="shared" si="11"/>
        <v>#REF!</v>
      </c>
      <c r="AR24" s="2163" t="e">
        <f t="shared" si="11"/>
        <v>#REF!</v>
      </c>
      <c r="AS24" s="2163" t="e">
        <f t="shared" si="11"/>
        <v>#REF!</v>
      </c>
      <c r="AT24" s="2163" t="e">
        <f t="shared" si="11"/>
        <v>#REF!</v>
      </c>
      <c r="AU24" s="2172" t="e">
        <f t="shared" si="11"/>
        <v>#REF!</v>
      </c>
      <c r="AV24" s="2173">
        <f t="shared" si="11"/>
        <v>0</v>
      </c>
      <c r="AW24" s="2173">
        <f t="shared" si="11"/>
        <v>0</v>
      </c>
      <c r="AX24" s="2173">
        <f t="shared" si="11"/>
        <v>0</v>
      </c>
      <c r="AY24" s="2174">
        <f t="shared" si="11"/>
        <v>0</v>
      </c>
      <c r="AZ24" s="2175">
        <f t="shared" si="11"/>
        <v>0</v>
      </c>
      <c r="BA24" s="2173">
        <f t="shared" si="11"/>
        <v>0</v>
      </c>
      <c r="BB24" s="2173">
        <f t="shared" si="11"/>
        <v>0</v>
      </c>
      <c r="BC24" s="2173">
        <f t="shared" si="11"/>
        <v>0</v>
      </c>
      <c r="BD24" s="2161">
        <f t="shared" si="11"/>
        <v>0</v>
      </c>
      <c r="BE24" s="2176" t="e">
        <f t="shared" si="11"/>
        <v>#REF!</v>
      </c>
      <c r="BF24" s="2176" t="e">
        <f t="shared" si="11"/>
        <v>#REF!</v>
      </c>
      <c r="BG24" s="2176" t="e">
        <f t="shared" si="11"/>
        <v>#REF!</v>
      </c>
      <c r="BH24" s="2158"/>
      <c r="BI24" s="160" t="e">
        <f>IF(BG24=204, "+", "-")</f>
        <v>#REF!</v>
      </c>
    </row>
    <row r="25" spans="1:61" s="730" customFormat="1" ht="15.75" customHeight="1" x14ac:dyDescent="0.25">
      <c r="A25" s="2154" t="s">
        <v>403</v>
      </c>
      <c r="B25" s="198" t="s">
        <v>442</v>
      </c>
      <c r="C25" s="164"/>
      <c r="D25" s="2155" t="e">
        <f>#REF!+#REF!</f>
        <v>#REF!</v>
      </c>
      <c r="E25" s="543" t="e">
        <f>#REF!+#REF!</f>
        <v>#REF!</v>
      </c>
      <c r="F25" s="543" t="e">
        <f>#REF!+#REF!</f>
        <v>#REF!</v>
      </c>
      <c r="G25" s="2156" t="e">
        <f>#REF!+#REF!</f>
        <v>#REF!</v>
      </c>
      <c r="H25" s="2157" t="e">
        <f>#REF!+#REF!</f>
        <v>#REF!</v>
      </c>
      <c r="I25" s="542" t="e">
        <f>#REF!+#REF!</f>
        <v>#REF!</v>
      </c>
      <c r="J25" s="543" t="e">
        <f>#REF!+#REF!</f>
        <v>#REF!</v>
      </c>
      <c r="K25" s="177" t="e">
        <f>#REF!+#REF!</f>
        <v>#REF!</v>
      </c>
      <c r="L25" s="178" t="e">
        <f>#REF!+#REF!</f>
        <v>#REF!</v>
      </c>
      <c r="M25" s="179" t="e">
        <f>#REF!+#REF!</f>
        <v>#REF!</v>
      </c>
      <c r="N25" s="177" t="e">
        <f>#REF!+#REF!</f>
        <v>#REF!</v>
      </c>
      <c r="O25" s="177" t="e">
        <f>#REF!+#REF!</f>
        <v>#REF!</v>
      </c>
      <c r="P25" s="178" t="e">
        <f>#REF!+#REF!</f>
        <v>#REF!</v>
      </c>
      <c r="Q25" s="179" t="e">
        <f>#REF!+#REF!</f>
        <v>#REF!</v>
      </c>
      <c r="R25" s="177" t="e">
        <f>#REF!+#REF!</f>
        <v>#REF!</v>
      </c>
      <c r="S25" s="177" t="e">
        <f>#REF!+#REF!</f>
        <v>#REF!</v>
      </c>
      <c r="T25" s="177" t="e">
        <f>#REF!+#REF!</f>
        <v>#REF!</v>
      </c>
      <c r="U25" s="716" t="e">
        <f>#REF!+#REF!</f>
        <v>#REF!</v>
      </c>
      <c r="V25" s="1875" t="e">
        <f>#REF!+#REF!</f>
        <v>#REF!</v>
      </c>
      <c r="W25" s="177" t="e">
        <f>#REF!+#REF!</f>
        <v>#REF!</v>
      </c>
      <c r="X25" s="177" t="e">
        <f>#REF!+#REF!</f>
        <v>#REF!</v>
      </c>
      <c r="Y25" s="178" t="e">
        <f>#REF!+#REF!</f>
        <v>#REF!</v>
      </c>
      <c r="Z25" s="179" t="e">
        <f>#REF!+#REF!</f>
        <v>#REF!</v>
      </c>
      <c r="AA25" s="177" t="e">
        <f>#REF!+#REF!</f>
        <v>#REF!</v>
      </c>
      <c r="AB25" s="177" t="e">
        <f>#REF!+#REF!</f>
        <v>#REF!</v>
      </c>
      <c r="AC25" s="178" t="e">
        <f>#REF!+#REF!</f>
        <v>#REF!</v>
      </c>
      <c r="AD25" s="179" t="e">
        <f>#REF!+#REF!</f>
        <v>#REF!</v>
      </c>
      <c r="AE25" s="177" t="e">
        <f>#REF!+#REF!</f>
        <v>#REF!</v>
      </c>
      <c r="AF25" s="177" t="e">
        <f>#REF!+#REF!</f>
        <v>#REF!</v>
      </c>
      <c r="AG25" s="543" t="e">
        <f>#REF!+#REF!</f>
        <v>#REF!</v>
      </c>
      <c r="AH25" s="2157" t="e">
        <f>#REF!+#REF!</f>
        <v>#REF!</v>
      </c>
      <c r="AI25" s="542" t="e">
        <f>#REF!+#REF!</f>
        <v>#REF!</v>
      </c>
      <c r="AJ25" s="543" t="e">
        <f>#REF!+#REF!</f>
        <v>#REF!</v>
      </c>
      <c r="AK25" s="177" t="e">
        <f>#REF!+#REF!</f>
        <v>#REF!</v>
      </c>
      <c r="AL25" s="2157" t="e">
        <f>#REF!+#REF!</f>
        <v>#REF!</v>
      </c>
      <c r="AM25" s="542" t="e">
        <f>#REF!+#REF!</f>
        <v>#REF!</v>
      </c>
      <c r="AN25" s="543" t="e">
        <f>#REF!+#REF!</f>
        <v>#REF!</v>
      </c>
      <c r="AO25" s="543" t="e">
        <f>#REF!+#REF!</f>
        <v>#REF!</v>
      </c>
      <c r="AP25" s="2157" t="e">
        <f>#REF!+#REF!</f>
        <v>#REF!</v>
      </c>
      <c r="AQ25" s="542" t="e">
        <f>#REF!+#REF!</f>
        <v>#REF!</v>
      </c>
      <c r="AR25" s="543" t="e">
        <f>#REF!+#REF!</f>
        <v>#REF!</v>
      </c>
      <c r="AS25" s="543" t="e">
        <f>#REF!+#REF!</f>
        <v>#REF!</v>
      </c>
      <c r="AT25" s="543" t="e">
        <f>#REF!+#REF!</f>
        <v>#REF!</v>
      </c>
      <c r="AU25" s="584" t="e">
        <f>#REF!+#REF!</f>
        <v>#REF!</v>
      </c>
      <c r="AV25" s="189"/>
      <c r="AW25" s="189"/>
      <c r="AX25" s="189"/>
      <c r="AY25" s="190"/>
      <c r="AZ25" s="191"/>
      <c r="BA25" s="189"/>
      <c r="BB25" s="189"/>
      <c r="BC25" s="189"/>
      <c r="BD25" s="192"/>
      <c r="BE25" s="227" t="e">
        <f>SUM(D25:T25)</f>
        <v>#REF!</v>
      </c>
      <c r="BF25" s="227" t="e">
        <f>SUM(W25:AT25)</f>
        <v>#REF!</v>
      </c>
      <c r="BG25" s="227" t="e">
        <f>BE25+BF25</f>
        <v>#REF!</v>
      </c>
      <c r="BH25" s="2158"/>
      <c r="BI25" s="160" t="e">
        <f>IF(BG25=72, "+", "-")</f>
        <v>#REF!</v>
      </c>
    </row>
    <row r="26" spans="1:61" s="730" customFormat="1" ht="15.75" customHeight="1" x14ac:dyDescent="0.25">
      <c r="A26" s="2154" t="s">
        <v>403</v>
      </c>
      <c r="B26" s="198" t="s">
        <v>68</v>
      </c>
      <c r="C26" s="164"/>
      <c r="D26" s="2155" t="e">
        <f>#REF!+#REF!+'Т12-22-32'!E12+#REF!+СрСХМиО14!E11+#REF!</f>
        <v>#REF!</v>
      </c>
      <c r="E26" s="543" t="e">
        <f>#REF!+#REF!+'Т12-22-32'!F12+#REF!+СрСХМиО14!F11+#REF!</f>
        <v>#REF!</v>
      </c>
      <c r="F26" s="543" t="e">
        <f>#REF!+#REF!+'Т12-22-32'!G12+#REF!+СрСХМиО14!G11+#REF!</f>
        <v>#REF!</v>
      </c>
      <c r="G26" s="2156" t="e">
        <f>#REF!+#REF!+'Т12-22-32'!H12+#REF!+СрСХМиО14!H11+#REF!</f>
        <v>#REF!</v>
      </c>
      <c r="H26" s="2157" t="e">
        <f>#REF!+#REF!+'Т12-22-32'!I12+#REF!+СрСХМиО14!I11+#REF!</f>
        <v>#REF!</v>
      </c>
      <c r="I26" s="542" t="e">
        <f>#REF!+#REF!+'Т12-22-32'!J12+#REF!+СрСХМиО14!J11+#REF!</f>
        <v>#REF!</v>
      </c>
      <c r="J26" s="543" t="e">
        <f>#REF!+#REF!+'Т12-22-32'!K12+#REF!+СрСХМиО14!K11+#REF!</f>
        <v>#REF!</v>
      </c>
      <c r="K26" s="177" t="e">
        <f>#REF!+#REF!+'Т12-22-32'!L12+#REF!+СрСХМиО14!L11+#REF!</f>
        <v>#REF!</v>
      </c>
      <c r="L26" s="178" t="e">
        <f>#REF!+#REF!+'Т12-22-32'!M12+#REF!+СрСХМиО14!M11+#REF!</f>
        <v>#REF!</v>
      </c>
      <c r="M26" s="179" t="e">
        <f>#REF!+#REF!+'Т12-22-32'!N12+#REF!+СрСХМиО14!N11+#REF!</f>
        <v>#REF!</v>
      </c>
      <c r="N26" s="177" t="e">
        <f>#REF!+#REF!+'Т12-22-32'!O12+#REF!+СрСХМиО14!O11+#REF!</f>
        <v>#REF!</v>
      </c>
      <c r="O26" s="177" t="e">
        <f>#REF!+#REF!+'Т12-22-32'!P12+#REF!+СрСХМиО14!P11+#REF!</f>
        <v>#REF!</v>
      </c>
      <c r="P26" s="178" t="e">
        <f>#REF!+#REF!+'Т12-22-32'!Q12+#REF!+СрСХМиО14!Q11+#REF!</f>
        <v>#REF!</v>
      </c>
      <c r="Q26" s="179" t="e">
        <f>#REF!+#REF!+'Т12-22-32'!R12+#REF!+СрСХМиО14!R11+#REF!</f>
        <v>#REF!</v>
      </c>
      <c r="R26" s="177" t="e">
        <f>#REF!+#REF!+'Т12-22-32'!S12+#REF!+СрСХМиО14!S11+#REF!</f>
        <v>#REF!</v>
      </c>
      <c r="S26" s="177" t="e">
        <f>#REF!+#REF!+'Т12-22-32'!T12+#REF!+СрСХМиО14!T11+#REF!</f>
        <v>#REF!</v>
      </c>
      <c r="T26" s="177" t="e">
        <f>#REF!+#REF!+'Т12-22-32'!U12+#REF!+СрСХМиО14!U11+#REF!</f>
        <v>#REF!</v>
      </c>
      <c r="U26" s="716" t="e">
        <f>#REF!+#REF!+'Т12-22-32'!V12+#REF!+СрСХМиО14!V11+#REF!</f>
        <v>#REF!</v>
      </c>
      <c r="V26" s="1875" t="e">
        <f>#REF!+#REF!+'Т12-22-32'!W12+#REF!+СрСХМиО14!W11+#REF!</f>
        <v>#REF!</v>
      </c>
      <c r="W26" s="177" t="e">
        <f>#REF!+#REF!+'Т12-22-32'!X12+#REF!+СрСХМиО14!X11+#REF!</f>
        <v>#REF!</v>
      </c>
      <c r="X26" s="177" t="e">
        <f>#REF!+#REF!+'Т12-22-32'!Y12+#REF!+СрСХМиО14!Y11+#REF!</f>
        <v>#REF!</v>
      </c>
      <c r="Y26" s="178" t="e">
        <f>#REF!+#REF!+'Т12-22-32'!Z12+#REF!+СрСХМиО14!Z11+#REF!</f>
        <v>#REF!</v>
      </c>
      <c r="Z26" s="179" t="e">
        <f>#REF!+#REF!+'Т12-22-32'!AA12+#REF!+СрСХМиО14!AA11+#REF!</f>
        <v>#REF!</v>
      </c>
      <c r="AA26" s="177" t="e">
        <f>#REF!+#REF!+'Т12-22-32'!AB12+#REF!+СрСХМиО14!AB11+#REF!</f>
        <v>#REF!</v>
      </c>
      <c r="AB26" s="177" t="e">
        <f>#REF!+#REF!+'Т12-22-32'!AC12+#REF!+СрСХМиО14!AC11+#REF!</f>
        <v>#REF!</v>
      </c>
      <c r="AC26" s="178" t="e">
        <f>#REF!+#REF!+'Т12-22-32'!AD12+#REF!+СрСХМиО14!AD11+#REF!</f>
        <v>#REF!</v>
      </c>
      <c r="AD26" s="179" t="e">
        <f>#REF!+#REF!+'Т12-22-32'!AE12+#REF!+СрСХМиО14!AE11+#REF!</f>
        <v>#REF!</v>
      </c>
      <c r="AE26" s="177" t="e">
        <f>#REF!+#REF!+'Т12-22-32'!AF12+#REF!+СрСХМиО14!AF11+#REF!</f>
        <v>#REF!</v>
      </c>
      <c r="AF26" s="177" t="e">
        <f>#REF!+#REF!+'Т12-22-32'!AG12+#REF!+СрСХМиО14!AG11+#REF!</f>
        <v>#REF!</v>
      </c>
      <c r="AG26" s="543" t="e">
        <f>#REF!+#REF!+'Т12-22-32'!AH12+#REF!+СрСХМиО14!AH11+#REF!</f>
        <v>#REF!</v>
      </c>
      <c r="AH26" s="2157" t="e">
        <f>#REF!+#REF!+'Т12-22-32'!AI12+#REF!+СрСХМиО14!AI11+#REF!</f>
        <v>#REF!</v>
      </c>
      <c r="AI26" s="542" t="e">
        <f>#REF!+#REF!+'Т12-22-32'!AJ12+#REF!+СрСХМиО14!AJ11+#REF!</f>
        <v>#REF!</v>
      </c>
      <c r="AJ26" s="543" t="e">
        <f>#REF!+#REF!+'Т12-22-32'!AK12+#REF!+СрСХМиО14!AK11+#REF!</f>
        <v>#REF!</v>
      </c>
      <c r="AK26" s="177" t="e">
        <f>#REF!+#REF!+'Т12-22-32'!AL12+#REF!+СрСХМиО14!AL11+#REF!</f>
        <v>#REF!</v>
      </c>
      <c r="AL26" s="2157" t="e">
        <f>#REF!+#REF!+'Т12-22-32'!AM12+#REF!+СрСХМиО14!AM11+#REF!</f>
        <v>#REF!</v>
      </c>
      <c r="AM26" s="542" t="e">
        <f>#REF!+#REF!+'Т12-22-32'!AN12+#REF!+СрСХМиО14!AN11+#REF!</f>
        <v>#REF!</v>
      </c>
      <c r="AN26" s="543" t="e">
        <f>#REF!+#REF!+'Т12-22-32'!AO12+#REF!+СрСХМиО14!AO11+#REF!</f>
        <v>#REF!</v>
      </c>
      <c r="AO26" s="543" t="e">
        <f>#REF!+#REF!+'Т12-22-32'!AP12+#REF!+СрСХМиО14!AP11+#REF!</f>
        <v>#REF!</v>
      </c>
      <c r="AP26" s="2157" t="e">
        <f>#REF!+#REF!+'Т12-22-32'!AQ12+#REF!+СрСХМиО14!AQ11+#REF!</f>
        <v>#REF!</v>
      </c>
      <c r="AQ26" s="542" t="e">
        <f>#REF!+#REF!+'Т12-22-32'!AR12+#REF!+СрСХМиО14!AR11+#REF!</f>
        <v>#REF!</v>
      </c>
      <c r="AR26" s="543" t="e">
        <f>#REF!+#REF!+'Т12-22-32'!AS12+#REF!+СрСХМиО14!AS11+#REF!</f>
        <v>#REF!</v>
      </c>
      <c r="AS26" s="543" t="e">
        <f>#REF!+#REF!+'Т12-22-32'!AT12+#REF!+СрСХМиО14!AT11+#REF!</f>
        <v>#REF!</v>
      </c>
      <c r="AT26" s="543" t="e">
        <f>#REF!+#REF!+'Т12-22-32'!AU12+#REF!+СрСХМиО14!AU11+#REF!</f>
        <v>#REF!</v>
      </c>
      <c r="AU26" s="584" t="e">
        <f>#REF!+#REF!+'Т12-22-32'!AV12+#REF!+СрСХМиО14!AV11+#REF!</f>
        <v>#REF!</v>
      </c>
      <c r="AV26" s="189"/>
      <c r="AW26" s="189"/>
      <c r="AX26" s="189"/>
      <c r="AY26" s="190"/>
      <c r="AZ26" s="191"/>
      <c r="BA26" s="189"/>
      <c r="BB26" s="189"/>
      <c r="BC26" s="189"/>
      <c r="BD26" s="192"/>
      <c r="BE26" s="227" t="e">
        <f>SUM(D26:T26)</f>
        <v>#REF!</v>
      </c>
      <c r="BF26" s="227" t="e">
        <f>SUM(W26:AT26)</f>
        <v>#REF!</v>
      </c>
      <c r="BG26" s="227" t="e">
        <f>BE26+BF26</f>
        <v>#REF!</v>
      </c>
      <c r="BH26" s="2158"/>
      <c r="BI26" s="160" t="e">
        <f>IF(BG26=828, "+", "-")</f>
        <v>#REF!</v>
      </c>
    </row>
    <row r="27" spans="1:61" s="730" customFormat="1" ht="15.75" customHeight="1" x14ac:dyDescent="0.25">
      <c r="A27" s="2159"/>
      <c r="B27" s="2160"/>
      <c r="C27" s="2161"/>
      <c r="D27" s="2162" t="e">
        <f t="shared" ref="D27:AU27" si="12">SUM(D25:D26)</f>
        <v>#REF!</v>
      </c>
      <c r="E27" s="2163" t="e">
        <f t="shared" si="12"/>
        <v>#REF!</v>
      </c>
      <c r="F27" s="2163" t="e">
        <f t="shared" si="12"/>
        <v>#REF!</v>
      </c>
      <c r="G27" s="2164" t="e">
        <f t="shared" si="12"/>
        <v>#REF!</v>
      </c>
      <c r="H27" s="2165" t="e">
        <f t="shared" si="12"/>
        <v>#REF!</v>
      </c>
      <c r="I27" s="2166" t="e">
        <f t="shared" si="12"/>
        <v>#REF!</v>
      </c>
      <c r="J27" s="2163" t="e">
        <f t="shared" si="12"/>
        <v>#REF!</v>
      </c>
      <c r="K27" s="2167" t="e">
        <f t="shared" si="12"/>
        <v>#REF!</v>
      </c>
      <c r="L27" s="2168" t="e">
        <f t="shared" si="12"/>
        <v>#REF!</v>
      </c>
      <c r="M27" s="2169" t="e">
        <f t="shared" si="12"/>
        <v>#REF!</v>
      </c>
      <c r="N27" s="2167" t="e">
        <f t="shared" si="12"/>
        <v>#REF!</v>
      </c>
      <c r="O27" s="2167" t="e">
        <f t="shared" si="12"/>
        <v>#REF!</v>
      </c>
      <c r="P27" s="2168" t="e">
        <f t="shared" si="12"/>
        <v>#REF!</v>
      </c>
      <c r="Q27" s="2169" t="e">
        <f t="shared" si="12"/>
        <v>#REF!</v>
      </c>
      <c r="R27" s="2167" t="e">
        <f t="shared" si="12"/>
        <v>#REF!</v>
      </c>
      <c r="S27" s="2167" t="e">
        <f t="shared" si="12"/>
        <v>#REF!</v>
      </c>
      <c r="T27" s="2167" t="e">
        <f t="shared" si="12"/>
        <v>#REF!</v>
      </c>
      <c r="U27" s="2170" t="e">
        <f t="shared" si="12"/>
        <v>#REF!</v>
      </c>
      <c r="V27" s="2171" t="e">
        <f t="shared" si="12"/>
        <v>#REF!</v>
      </c>
      <c r="W27" s="2167" t="e">
        <f t="shared" si="12"/>
        <v>#REF!</v>
      </c>
      <c r="X27" s="2167" t="e">
        <f t="shared" si="12"/>
        <v>#REF!</v>
      </c>
      <c r="Y27" s="2168" t="e">
        <f t="shared" si="12"/>
        <v>#REF!</v>
      </c>
      <c r="Z27" s="2169" t="e">
        <f t="shared" si="12"/>
        <v>#REF!</v>
      </c>
      <c r="AA27" s="2167" t="e">
        <f t="shared" si="12"/>
        <v>#REF!</v>
      </c>
      <c r="AB27" s="2167" t="e">
        <f t="shared" si="12"/>
        <v>#REF!</v>
      </c>
      <c r="AC27" s="2168" t="e">
        <f t="shared" si="12"/>
        <v>#REF!</v>
      </c>
      <c r="AD27" s="2169" t="e">
        <f t="shared" si="12"/>
        <v>#REF!</v>
      </c>
      <c r="AE27" s="2167" t="e">
        <f t="shared" si="12"/>
        <v>#REF!</v>
      </c>
      <c r="AF27" s="2167" t="e">
        <f t="shared" si="12"/>
        <v>#REF!</v>
      </c>
      <c r="AG27" s="2163" t="e">
        <f t="shared" si="12"/>
        <v>#REF!</v>
      </c>
      <c r="AH27" s="2165" t="e">
        <f t="shared" si="12"/>
        <v>#REF!</v>
      </c>
      <c r="AI27" s="2166" t="e">
        <f t="shared" si="12"/>
        <v>#REF!</v>
      </c>
      <c r="AJ27" s="2163" t="e">
        <f t="shared" si="12"/>
        <v>#REF!</v>
      </c>
      <c r="AK27" s="2167" t="e">
        <f t="shared" si="12"/>
        <v>#REF!</v>
      </c>
      <c r="AL27" s="2165" t="e">
        <f t="shared" si="12"/>
        <v>#REF!</v>
      </c>
      <c r="AM27" s="2166" t="e">
        <f t="shared" si="12"/>
        <v>#REF!</v>
      </c>
      <c r="AN27" s="2163" t="e">
        <f t="shared" si="12"/>
        <v>#REF!</v>
      </c>
      <c r="AO27" s="2163" t="e">
        <f t="shared" si="12"/>
        <v>#REF!</v>
      </c>
      <c r="AP27" s="2165" t="e">
        <f t="shared" si="12"/>
        <v>#REF!</v>
      </c>
      <c r="AQ27" s="2166" t="e">
        <f t="shared" si="12"/>
        <v>#REF!</v>
      </c>
      <c r="AR27" s="2163" t="e">
        <f t="shared" si="12"/>
        <v>#REF!</v>
      </c>
      <c r="AS27" s="2163" t="e">
        <f t="shared" si="12"/>
        <v>#REF!</v>
      </c>
      <c r="AT27" s="2163" t="e">
        <f t="shared" si="12"/>
        <v>#REF!</v>
      </c>
      <c r="AU27" s="2172" t="e">
        <f t="shared" si="12"/>
        <v>#REF!</v>
      </c>
      <c r="AV27" s="2173">
        <f t="shared" ref="AV27:BD27" si="13">SUM(AV26)</f>
        <v>0</v>
      </c>
      <c r="AW27" s="2173">
        <f t="shared" si="13"/>
        <v>0</v>
      </c>
      <c r="AX27" s="2173">
        <f t="shared" si="13"/>
        <v>0</v>
      </c>
      <c r="AY27" s="2174">
        <f t="shared" si="13"/>
        <v>0</v>
      </c>
      <c r="AZ27" s="2175">
        <f t="shared" si="13"/>
        <v>0</v>
      </c>
      <c r="BA27" s="2173">
        <f t="shared" si="13"/>
        <v>0</v>
      </c>
      <c r="BB27" s="2173">
        <f t="shared" si="13"/>
        <v>0</v>
      </c>
      <c r="BC27" s="2173">
        <f t="shared" si="13"/>
        <v>0</v>
      </c>
      <c r="BD27" s="2161">
        <f t="shared" si="13"/>
        <v>0</v>
      </c>
      <c r="BE27" s="2176" t="e">
        <f>SUM(BE25:BE26)</f>
        <v>#REF!</v>
      </c>
      <c r="BF27" s="2176" t="e">
        <f>SUM(BF25:BF26)</f>
        <v>#REF!</v>
      </c>
      <c r="BG27" s="2176" t="e">
        <f>SUM(BG25:BH26)</f>
        <v>#REF!</v>
      </c>
      <c r="BH27" s="2158"/>
      <c r="BI27" s="160" t="e">
        <f>IF(BG27=900, "+", "-")</f>
        <v>#REF!</v>
      </c>
    </row>
    <row r="28" spans="1:61" s="730" customFormat="1" ht="15.75" customHeight="1" x14ac:dyDescent="0.25">
      <c r="A28" s="2154" t="s">
        <v>423</v>
      </c>
      <c r="B28" s="198" t="s">
        <v>443</v>
      </c>
      <c r="C28" s="164"/>
      <c r="D28" s="2155" t="e">
        <f>#REF!+#REF!+'Т12-22-32'!E9+#REF!</f>
        <v>#REF!</v>
      </c>
      <c r="E28" s="543" t="e">
        <f>#REF!+#REF!+'Т12-22-32'!F9+#REF!</f>
        <v>#REF!</v>
      </c>
      <c r="F28" s="543" t="e">
        <f>#REF!+#REF!+'Т12-22-32'!G9+#REF!</f>
        <v>#REF!</v>
      </c>
      <c r="G28" s="2156" t="e">
        <f>#REF!+#REF!+'Т12-22-32'!H9+#REF!</f>
        <v>#REF!</v>
      </c>
      <c r="H28" s="2157" t="e">
        <f>#REF!+#REF!+'Т12-22-32'!I9+#REF!</f>
        <v>#REF!</v>
      </c>
      <c r="I28" s="542" t="e">
        <f>#REF!+#REF!+'Т12-22-32'!J9+#REF!</f>
        <v>#REF!</v>
      </c>
      <c r="J28" s="543" t="e">
        <f>#REF!+#REF!+'Т12-22-32'!K9+#REF!</f>
        <v>#REF!</v>
      </c>
      <c r="K28" s="177" t="e">
        <f>#REF!+#REF!+'Т12-22-32'!L9+#REF!</f>
        <v>#REF!</v>
      </c>
      <c r="L28" s="178" t="e">
        <f>#REF!+#REF!+'Т12-22-32'!M9+#REF!</f>
        <v>#REF!</v>
      </c>
      <c r="M28" s="179" t="e">
        <f>#REF!+#REF!+'Т12-22-32'!N9+#REF!</f>
        <v>#REF!</v>
      </c>
      <c r="N28" s="177" t="e">
        <f>#REF!+#REF!+'Т12-22-32'!O9+#REF!</f>
        <v>#REF!</v>
      </c>
      <c r="O28" s="177" t="e">
        <f>#REF!+#REF!+'Т12-22-32'!P9+#REF!</f>
        <v>#REF!</v>
      </c>
      <c r="P28" s="178" t="e">
        <f>#REF!+#REF!+'Т12-22-32'!Q9+#REF!</f>
        <v>#REF!</v>
      </c>
      <c r="Q28" s="179" t="e">
        <f>#REF!+#REF!+'Т12-22-32'!R9+#REF!</f>
        <v>#REF!</v>
      </c>
      <c r="R28" s="177" t="e">
        <f>#REF!+#REF!+'Т12-22-32'!S9+#REF!</f>
        <v>#REF!</v>
      </c>
      <c r="S28" s="177" t="e">
        <f>#REF!+#REF!+'Т12-22-32'!T9+#REF!</f>
        <v>#REF!</v>
      </c>
      <c r="T28" s="177" t="e">
        <f>#REF!+#REF!+'Т12-22-32'!U9+#REF!</f>
        <v>#REF!</v>
      </c>
      <c r="U28" s="716" t="e">
        <f>#REF!+#REF!+'Т12-22-32'!V9+#REF!</f>
        <v>#REF!</v>
      </c>
      <c r="V28" s="1875" t="e">
        <f>#REF!+#REF!+'Т12-22-32'!W9+#REF!</f>
        <v>#REF!</v>
      </c>
      <c r="W28" s="177" t="e">
        <f>#REF!+#REF!+'Т12-22-32'!X9+#REF!</f>
        <v>#REF!</v>
      </c>
      <c r="X28" s="177" t="e">
        <f>#REF!+#REF!+'Т12-22-32'!Y9+#REF!</f>
        <v>#REF!</v>
      </c>
      <c r="Y28" s="178" t="e">
        <f>#REF!+#REF!+'Т12-22-32'!Z9+#REF!</f>
        <v>#REF!</v>
      </c>
      <c r="Z28" s="179" t="e">
        <f>#REF!+#REF!+'Т12-22-32'!AA9+#REF!</f>
        <v>#REF!</v>
      </c>
      <c r="AA28" s="177" t="e">
        <f>#REF!+#REF!+'Т12-22-32'!AB9+#REF!</f>
        <v>#REF!</v>
      </c>
      <c r="AB28" s="177" t="e">
        <f>#REF!+#REF!+'Т12-22-32'!AC9+#REF!</f>
        <v>#REF!</v>
      </c>
      <c r="AC28" s="178" t="e">
        <f>#REF!+#REF!+'Т12-22-32'!AD9+#REF!</f>
        <v>#REF!</v>
      </c>
      <c r="AD28" s="179" t="e">
        <f>#REF!+#REF!+'Т12-22-32'!AE9+#REF!</f>
        <v>#REF!</v>
      </c>
      <c r="AE28" s="177" t="e">
        <f>#REF!+#REF!+'Т12-22-32'!AF9+#REF!</f>
        <v>#REF!</v>
      </c>
      <c r="AF28" s="177" t="e">
        <f>#REF!+#REF!+'Т12-22-32'!AG9+#REF!</f>
        <v>#REF!</v>
      </c>
      <c r="AG28" s="543" t="e">
        <f>#REF!+#REF!+'Т12-22-32'!AH9+#REF!</f>
        <v>#REF!</v>
      </c>
      <c r="AH28" s="2157" t="e">
        <f>#REF!+#REF!+'Т12-22-32'!AI9+#REF!</f>
        <v>#REF!</v>
      </c>
      <c r="AI28" s="542" t="e">
        <f>#REF!+#REF!+'Т12-22-32'!AJ9+#REF!</f>
        <v>#REF!</v>
      </c>
      <c r="AJ28" s="543" t="e">
        <f>#REF!+#REF!+'Т12-22-32'!AK9+#REF!</f>
        <v>#REF!</v>
      </c>
      <c r="AK28" s="177" t="e">
        <f>#REF!+#REF!+'Т12-22-32'!AL9+#REF!</f>
        <v>#REF!</v>
      </c>
      <c r="AL28" s="2157" t="e">
        <f>#REF!+#REF!+'Т12-22-32'!AM9+#REF!</f>
        <v>#REF!</v>
      </c>
      <c r="AM28" s="542" t="e">
        <f>#REF!+#REF!+'Т12-22-32'!AN9+#REF!</f>
        <v>#REF!</v>
      </c>
      <c r="AN28" s="543" t="e">
        <f>#REF!+#REF!+'Т12-22-32'!AO9+#REF!</f>
        <v>#REF!</v>
      </c>
      <c r="AO28" s="543" t="e">
        <f>#REF!+#REF!+'Т12-22-32'!AP9+#REF!</f>
        <v>#REF!</v>
      </c>
      <c r="AP28" s="2157" t="e">
        <f>#REF!+#REF!+'Т12-22-32'!AQ9+#REF!</f>
        <v>#REF!</v>
      </c>
      <c r="AQ28" s="542" t="e">
        <f>#REF!+#REF!+'Т12-22-32'!AR9+#REF!</f>
        <v>#REF!</v>
      </c>
      <c r="AR28" s="543" t="e">
        <f>#REF!+#REF!+'Т12-22-32'!AS9+#REF!</f>
        <v>#REF!</v>
      </c>
      <c r="AS28" s="543" t="e">
        <f>#REF!+#REF!+'Т12-22-32'!AT9+#REF!</f>
        <v>#REF!</v>
      </c>
      <c r="AT28" s="543" t="e">
        <f>#REF!+#REF!+'Т12-22-32'!AU9+#REF!</f>
        <v>#REF!</v>
      </c>
      <c r="AU28" s="584" t="e">
        <f>#REF!+#REF!+'Т12-22-32'!AV9+#REF!</f>
        <v>#REF!</v>
      </c>
      <c r="AV28" s="189"/>
      <c r="AW28" s="189"/>
      <c r="AX28" s="189"/>
      <c r="AY28" s="190"/>
      <c r="AZ28" s="191"/>
      <c r="BA28" s="189"/>
      <c r="BB28" s="189"/>
      <c r="BC28" s="189"/>
      <c r="BD28" s="192"/>
      <c r="BE28" s="227" t="e">
        <f>SUM(D28:T28)</f>
        <v>#REF!</v>
      </c>
      <c r="BF28" s="227" t="e">
        <f>SUM(W28:AT28)</f>
        <v>#REF!</v>
      </c>
      <c r="BG28" s="227" t="e">
        <f>BE28+BF28</f>
        <v>#REF!</v>
      </c>
      <c r="BH28" s="2158"/>
      <c r="BI28" s="160" t="e">
        <f>IF(BG28=212, "+", "-")</f>
        <v>#REF!</v>
      </c>
    </row>
    <row r="29" spans="1:61" s="730" customFormat="1" ht="15.75" customHeight="1" x14ac:dyDescent="0.25">
      <c r="A29" s="2154" t="s">
        <v>423</v>
      </c>
      <c r="B29" s="198" t="s">
        <v>444</v>
      </c>
      <c r="C29" s="164"/>
      <c r="D29" s="2155" t="e">
        <f>#REF!+#REF!+'Т12-22-32'!E10+#REF!</f>
        <v>#REF!</v>
      </c>
      <c r="E29" s="543" t="e">
        <f>#REF!+#REF!+'Т12-22-32'!F10+#REF!</f>
        <v>#REF!</v>
      </c>
      <c r="F29" s="543" t="e">
        <f>#REF!+#REF!+'Т12-22-32'!G10+#REF!</f>
        <v>#REF!</v>
      </c>
      <c r="G29" s="2156" t="e">
        <f>#REF!+#REF!+'Т12-22-32'!H10+#REF!</f>
        <v>#REF!</v>
      </c>
      <c r="H29" s="2157" t="e">
        <f>#REF!+#REF!+'Т12-22-32'!I10+#REF!</f>
        <v>#REF!</v>
      </c>
      <c r="I29" s="542" t="e">
        <f>#REF!+#REF!+'Т12-22-32'!J10+#REF!</f>
        <v>#REF!</v>
      </c>
      <c r="J29" s="543" t="e">
        <f>#REF!+#REF!+'Т12-22-32'!K10+#REF!</f>
        <v>#REF!</v>
      </c>
      <c r="K29" s="177" t="e">
        <f>#REF!+#REF!+'Т12-22-32'!L10+#REF!</f>
        <v>#REF!</v>
      </c>
      <c r="L29" s="178" t="e">
        <f>#REF!+#REF!+'Т12-22-32'!M10+#REF!</f>
        <v>#REF!</v>
      </c>
      <c r="M29" s="179" t="e">
        <f>#REF!+#REF!+'Т12-22-32'!N10+#REF!</f>
        <v>#REF!</v>
      </c>
      <c r="N29" s="177" t="e">
        <f>#REF!+#REF!+'Т12-22-32'!O10+#REF!</f>
        <v>#REF!</v>
      </c>
      <c r="O29" s="177" t="e">
        <f>#REF!+#REF!+'Т12-22-32'!P10+#REF!</f>
        <v>#REF!</v>
      </c>
      <c r="P29" s="178" t="e">
        <f>#REF!+#REF!+'Т12-22-32'!Q10+#REF!</f>
        <v>#REF!</v>
      </c>
      <c r="Q29" s="179" t="e">
        <f>#REF!+#REF!+'Т12-22-32'!R10+#REF!</f>
        <v>#REF!</v>
      </c>
      <c r="R29" s="177" t="e">
        <f>#REF!+#REF!+'Т12-22-32'!S10+#REF!</f>
        <v>#REF!</v>
      </c>
      <c r="S29" s="177" t="e">
        <f>#REF!+#REF!+'Т12-22-32'!T10+#REF!</f>
        <v>#REF!</v>
      </c>
      <c r="T29" s="177" t="e">
        <f>#REF!+#REF!+'Т12-22-32'!U10+#REF!</f>
        <v>#REF!</v>
      </c>
      <c r="U29" s="716" t="e">
        <f>#REF!+#REF!+'Т12-22-32'!V10+#REF!</f>
        <v>#REF!</v>
      </c>
      <c r="V29" s="1875" t="e">
        <f>#REF!+#REF!+'Т12-22-32'!W10+#REF!</f>
        <v>#REF!</v>
      </c>
      <c r="W29" s="177" t="e">
        <f>#REF!+#REF!+'Т12-22-32'!X10+#REF!</f>
        <v>#REF!</v>
      </c>
      <c r="X29" s="177" t="e">
        <f>#REF!+#REF!+'Т12-22-32'!Y10+#REF!</f>
        <v>#REF!</v>
      </c>
      <c r="Y29" s="178" t="e">
        <f>#REF!+#REF!+'Т12-22-32'!Z10+#REF!</f>
        <v>#REF!</v>
      </c>
      <c r="Z29" s="179" t="e">
        <f>#REF!+#REF!+'Т12-22-32'!AA10+#REF!</f>
        <v>#REF!</v>
      </c>
      <c r="AA29" s="177" t="e">
        <f>#REF!+#REF!+'Т12-22-32'!AB10+#REF!</f>
        <v>#REF!</v>
      </c>
      <c r="AB29" s="177" t="e">
        <f>#REF!+#REF!+'Т12-22-32'!AC10+#REF!</f>
        <v>#REF!</v>
      </c>
      <c r="AC29" s="178" t="e">
        <f>#REF!+#REF!+'Т12-22-32'!AD10+#REF!</f>
        <v>#REF!</v>
      </c>
      <c r="AD29" s="179" t="e">
        <f>#REF!+#REF!+'Т12-22-32'!AE10+#REF!</f>
        <v>#REF!</v>
      </c>
      <c r="AE29" s="177" t="e">
        <f>#REF!+#REF!+'Т12-22-32'!AF10+#REF!</f>
        <v>#REF!</v>
      </c>
      <c r="AF29" s="177" t="e">
        <f>#REF!+#REF!+'Т12-22-32'!AG10+#REF!</f>
        <v>#REF!</v>
      </c>
      <c r="AG29" s="543" t="e">
        <f>#REF!+#REF!+'Т12-22-32'!AH10+#REF!</f>
        <v>#REF!</v>
      </c>
      <c r="AH29" s="2157" t="e">
        <f>#REF!+#REF!+'Т12-22-32'!AI10+#REF!</f>
        <v>#REF!</v>
      </c>
      <c r="AI29" s="542" t="e">
        <f>#REF!+#REF!+'Т12-22-32'!AJ10+#REF!</f>
        <v>#REF!</v>
      </c>
      <c r="AJ29" s="543" t="e">
        <f>#REF!+#REF!+'Т12-22-32'!AK10+#REF!</f>
        <v>#REF!</v>
      </c>
      <c r="AK29" s="177" t="e">
        <f>#REF!+#REF!+'Т12-22-32'!AL10+#REF!</f>
        <v>#REF!</v>
      </c>
      <c r="AL29" s="2157" t="e">
        <f>#REF!+#REF!+'Т12-22-32'!AM10+#REF!</f>
        <v>#REF!</v>
      </c>
      <c r="AM29" s="542" t="e">
        <f>#REF!+#REF!+'Т12-22-32'!AN10+#REF!</f>
        <v>#REF!</v>
      </c>
      <c r="AN29" s="543" t="e">
        <f>#REF!+#REF!+'Т12-22-32'!AO10+#REF!</f>
        <v>#REF!</v>
      </c>
      <c r="AO29" s="543" t="e">
        <f>#REF!+#REF!+'Т12-22-32'!AP10+#REF!</f>
        <v>#REF!</v>
      </c>
      <c r="AP29" s="2157" t="e">
        <f>#REF!+#REF!+'Т12-22-32'!AQ10+#REF!</f>
        <v>#REF!</v>
      </c>
      <c r="AQ29" s="542" t="e">
        <f>#REF!+#REF!+'Т12-22-32'!AR10+#REF!</f>
        <v>#REF!</v>
      </c>
      <c r="AR29" s="543" t="e">
        <f>#REF!+#REF!+'Т12-22-32'!AS10+#REF!</f>
        <v>#REF!</v>
      </c>
      <c r="AS29" s="543" t="e">
        <f>#REF!+#REF!+'Т12-22-32'!AT10+#REF!</f>
        <v>#REF!</v>
      </c>
      <c r="AT29" s="543" t="e">
        <f>#REF!+#REF!+'Т12-22-32'!AU10+#REF!</f>
        <v>#REF!</v>
      </c>
      <c r="AU29" s="584" t="e">
        <f>#REF!+#REF!+'Т12-22-32'!AV10+#REF!</f>
        <v>#REF!</v>
      </c>
      <c r="AV29" s="189"/>
      <c r="AW29" s="189"/>
      <c r="AX29" s="189"/>
      <c r="AY29" s="190"/>
      <c r="AZ29" s="191"/>
      <c r="BA29" s="189"/>
      <c r="BB29" s="189"/>
      <c r="BC29" s="189"/>
      <c r="BD29" s="192"/>
      <c r="BE29" s="227" t="e">
        <f>SUM(D29:T29)</f>
        <v>#REF!</v>
      </c>
      <c r="BF29" s="227" t="e">
        <f>SUM(W29:AT29)</f>
        <v>#REF!</v>
      </c>
      <c r="BG29" s="227" t="e">
        <f>BE29+BF29</f>
        <v>#REF!</v>
      </c>
      <c r="BH29" s="2158"/>
      <c r="BI29" s="160" t="e">
        <f>IF(BG29=396, "+", "-")</f>
        <v>#REF!</v>
      </c>
    </row>
    <row r="30" spans="1:61" s="730" customFormat="1" ht="15.75" customHeight="1" x14ac:dyDescent="0.25">
      <c r="A30" s="2154" t="s">
        <v>423</v>
      </c>
      <c r="B30" s="198" t="s">
        <v>50</v>
      </c>
      <c r="C30" s="164"/>
      <c r="D30" s="2155" t="e">
        <f>#REF!+#REF!+'Т12-22-32'!E22+#REF!</f>
        <v>#REF!</v>
      </c>
      <c r="E30" s="543" t="e">
        <f>#REF!+#REF!+'Т12-22-32'!F22+#REF!</f>
        <v>#REF!</v>
      </c>
      <c r="F30" s="543" t="e">
        <f>#REF!+#REF!+'Т12-22-32'!G22+#REF!</f>
        <v>#REF!</v>
      </c>
      <c r="G30" s="2156" t="e">
        <f>#REF!+#REF!+'Т12-22-32'!H22+#REF!</f>
        <v>#REF!</v>
      </c>
      <c r="H30" s="2157" t="e">
        <f>#REF!+#REF!+'Т12-22-32'!I22+#REF!</f>
        <v>#REF!</v>
      </c>
      <c r="I30" s="542" t="e">
        <f>#REF!+#REF!+'Т12-22-32'!J22+#REF!</f>
        <v>#REF!</v>
      </c>
      <c r="J30" s="543" t="e">
        <f>#REF!+#REF!+'Т12-22-32'!K22+#REF!</f>
        <v>#REF!</v>
      </c>
      <c r="K30" s="177" t="e">
        <f>#REF!+#REF!+'Т12-22-32'!L22+#REF!</f>
        <v>#REF!</v>
      </c>
      <c r="L30" s="178" t="e">
        <f>#REF!+#REF!+'Т12-22-32'!M22+#REF!</f>
        <v>#REF!</v>
      </c>
      <c r="M30" s="179" t="e">
        <f>#REF!+#REF!+'Т12-22-32'!N22+#REF!</f>
        <v>#REF!</v>
      </c>
      <c r="N30" s="177" t="e">
        <f>#REF!+#REF!+'Т12-22-32'!O22+#REF!</f>
        <v>#REF!</v>
      </c>
      <c r="O30" s="177" t="e">
        <f>#REF!+#REF!+'Т12-22-32'!P22+#REF!</f>
        <v>#REF!</v>
      </c>
      <c r="P30" s="178" t="e">
        <f>#REF!+#REF!+'Т12-22-32'!Q22+#REF!</f>
        <v>#REF!</v>
      </c>
      <c r="Q30" s="179" t="e">
        <f>#REF!+#REF!+'Т12-22-32'!R22+#REF!</f>
        <v>#REF!</v>
      </c>
      <c r="R30" s="177" t="e">
        <f>#REF!+#REF!+'Т12-22-32'!S22+#REF!</f>
        <v>#REF!</v>
      </c>
      <c r="S30" s="177" t="e">
        <f>#REF!+#REF!+'Т12-22-32'!T22+#REF!</f>
        <v>#REF!</v>
      </c>
      <c r="T30" s="177" t="e">
        <f>#REF!+#REF!+'Т12-22-32'!U22+#REF!</f>
        <v>#REF!</v>
      </c>
      <c r="U30" s="716" t="e">
        <f>#REF!+#REF!+'Т12-22-32'!V22+#REF!</f>
        <v>#REF!</v>
      </c>
      <c r="V30" s="1875" t="e">
        <f>#REF!+#REF!+'Т12-22-32'!W22+#REF!</f>
        <v>#REF!</v>
      </c>
      <c r="W30" s="177" t="e">
        <f>#REF!+#REF!+'Т12-22-32'!X22+#REF!</f>
        <v>#REF!</v>
      </c>
      <c r="X30" s="177" t="e">
        <f>#REF!+#REF!+'Т12-22-32'!Y22+#REF!</f>
        <v>#REF!</v>
      </c>
      <c r="Y30" s="178" t="e">
        <f>#REF!+#REF!+'Т12-22-32'!Z22+#REF!</f>
        <v>#REF!</v>
      </c>
      <c r="Z30" s="179" t="e">
        <f>#REF!+#REF!+'Т12-22-32'!AA22+#REF!</f>
        <v>#REF!</v>
      </c>
      <c r="AA30" s="177" t="e">
        <f>#REF!+#REF!+'Т12-22-32'!AB22+#REF!</f>
        <v>#REF!</v>
      </c>
      <c r="AB30" s="177" t="e">
        <f>#REF!+#REF!+'Т12-22-32'!AC22+#REF!</f>
        <v>#REF!</v>
      </c>
      <c r="AC30" s="178" t="e">
        <f>#REF!+#REF!+'Т12-22-32'!AD22+#REF!</f>
        <v>#REF!</v>
      </c>
      <c r="AD30" s="179" t="e">
        <f>#REF!+#REF!+'Т12-22-32'!AE22+#REF!</f>
        <v>#REF!</v>
      </c>
      <c r="AE30" s="177" t="e">
        <f>#REF!+#REF!+'Т12-22-32'!AF22+#REF!</f>
        <v>#REF!</v>
      </c>
      <c r="AF30" s="177" t="e">
        <f>#REF!+#REF!+'Т12-22-32'!AG22+#REF!</f>
        <v>#REF!</v>
      </c>
      <c r="AG30" s="543" t="e">
        <f>#REF!+#REF!+'Т12-22-32'!AH22+#REF!</f>
        <v>#REF!</v>
      </c>
      <c r="AH30" s="2157" t="e">
        <f>#REF!+#REF!+'Т12-22-32'!AI22+#REF!</f>
        <v>#REF!</v>
      </c>
      <c r="AI30" s="542" t="e">
        <f>#REF!+#REF!+'Т12-22-32'!AJ22+#REF!</f>
        <v>#REF!</v>
      </c>
      <c r="AJ30" s="543" t="e">
        <f>#REF!+#REF!+'Т12-22-32'!AK22+#REF!</f>
        <v>#REF!</v>
      </c>
      <c r="AK30" s="177" t="e">
        <f>#REF!+#REF!+'Т12-22-32'!AL22+#REF!</f>
        <v>#REF!</v>
      </c>
      <c r="AL30" s="2157" t="e">
        <f>#REF!+#REF!+'Т12-22-32'!AM22+#REF!</f>
        <v>#REF!</v>
      </c>
      <c r="AM30" s="542" t="e">
        <f>#REF!+#REF!+'Т12-22-32'!AN22+#REF!</f>
        <v>#REF!</v>
      </c>
      <c r="AN30" s="543" t="e">
        <f>#REF!+#REF!+'Т12-22-32'!AO22+#REF!</f>
        <v>#REF!</v>
      </c>
      <c r="AO30" s="543" t="e">
        <f>#REF!+#REF!+'Т12-22-32'!AP22+#REF!</f>
        <v>#REF!</v>
      </c>
      <c r="AP30" s="2157" t="e">
        <f>#REF!+#REF!+'Т12-22-32'!AQ22+#REF!</f>
        <v>#REF!</v>
      </c>
      <c r="AQ30" s="542" t="e">
        <f>#REF!+#REF!+'Т12-22-32'!AR22+#REF!</f>
        <v>#REF!</v>
      </c>
      <c r="AR30" s="543" t="e">
        <f>#REF!+#REF!+'Т12-22-32'!AS22+#REF!</f>
        <v>#REF!</v>
      </c>
      <c r="AS30" s="543" t="e">
        <f>#REF!+#REF!+'Т12-22-32'!AT22+#REF!</f>
        <v>#REF!</v>
      </c>
      <c r="AT30" s="543" t="e">
        <f>#REF!+#REF!+'Т12-22-32'!AU22+#REF!</f>
        <v>#REF!</v>
      </c>
      <c r="AU30" s="584" t="e">
        <f>#REF!+#REF!+'Т12-22-32'!AV22+#REF!</f>
        <v>#REF!</v>
      </c>
      <c r="AV30" s="189"/>
      <c r="AW30" s="189"/>
      <c r="AX30" s="189"/>
      <c r="AY30" s="190"/>
      <c r="AZ30" s="191"/>
      <c r="BA30" s="189"/>
      <c r="BB30" s="189"/>
      <c r="BC30" s="189"/>
      <c r="BD30" s="192"/>
      <c r="BE30" s="227" t="e">
        <f>SUM(D30:T30)</f>
        <v>#REF!</v>
      </c>
      <c r="BF30" s="227" t="e">
        <f>SUM(W30:AT30)</f>
        <v>#REF!</v>
      </c>
      <c r="BG30" s="227" t="e">
        <f>BE30+BF30</f>
        <v>#REF!</v>
      </c>
      <c r="BH30" s="2158"/>
      <c r="BI30" s="160" t="e">
        <f>IF(BG30=198, "+", "-")</f>
        <v>#REF!</v>
      </c>
    </row>
    <row r="31" spans="1:61" s="730" customFormat="1" ht="15.75" customHeight="1" x14ac:dyDescent="0.25">
      <c r="A31" s="2154" t="s">
        <v>423</v>
      </c>
      <c r="B31" s="198" t="s">
        <v>319</v>
      </c>
      <c r="C31" s="164"/>
      <c r="D31" s="2155">
        <f>СрСХМиО14!E9+СрА15!E10</f>
        <v>2</v>
      </c>
      <c r="E31" s="543">
        <f>СрСХМиО14!F9+СрА15!F10</f>
        <v>4</v>
      </c>
      <c r="F31" s="543">
        <f>СрСХМиО14!G9+СрА15!G10</f>
        <v>2</v>
      </c>
      <c r="G31" s="2156">
        <f>СрСХМиО14!H9+СрА15!H10</f>
        <v>4</v>
      </c>
      <c r="H31" s="2157">
        <f>СрСХМиО14!I9+СрА15!I10</f>
        <v>4</v>
      </c>
      <c r="I31" s="542">
        <f>СрСХМиО14!J9+СрА15!J10</f>
        <v>4</v>
      </c>
      <c r="J31" s="543">
        <f>СрСХМиО14!K9+СрА15!K10</f>
        <v>2</v>
      </c>
      <c r="K31" s="177">
        <f>СрСХМиО14!L9+СрА15!L10</f>
        <v>4</v>
      </c>
      <c r="L31" s="178">
        <f>СрСХМиО14!M9+СрА15!M10</f>
        <v>4</v>
      </c>
      <c r="M31" s="179">
        <f>СрСХМиО14!N9+СрА15!N10</f>
        <v>4</v>
      </c>
      <c r="N31" s="177">
        <f>СрСХМиО14!O9+СрА15!O10</f>
        <v>4</v>
      </c>
      <c r="O31" s="177">
        <f>СрСХМиО14!P9+СрА15!P10</f>
        <v>4</v>
      </c>
      <c r="P31" s="178">
        <f>СрСХМиО14!Q9+СрА15!Q10</f>
        <v>4</v>
      </c>
      <c r="Q31" s="179">
        <f>СрСХМиО14!R9+СрА15!R10</f>
        <v>4</v>
      </c>
      <c r="R31" s="177">
        <f>СрСХМиО14!S9+СрА15!S10</f>
        <v>4</v>
      </c>
      <c r="S31" s="177">
        <f>СрСХМиО14!T9+СрА15!T10</f>
        <v>2</v>
      </c>
      <c r="T31" s="177">
        <f>СрСХМиО14!U9+СрА15!U10</f>
        <v>4</v>
      </c>
      <c r="U31" s="716">
        <f>СрСХМиО14!V9+СрА15!V10</f>
        <v>0</v>
      </c>
      <c r="V31" s="1875">
        <f>СрСХМиО14!W9+СрА15!W10</f>
        <v>0</v>
      </c>
      <c r="W31" s="177">
        <f>СрСХМиО14!X9+СрА15!X10</f>
        <v>0</v>
      </c>
      <c r="X31" s="177">
        <f>СрСХМиО14!Y9+СрА15!Y10</f>
        <v>2</v>
      </c>
      <c r="Y31" s="178">
        <f>СрСХМиО14!Z9+СрА15!Z10</f>
        <v>2</v>
      </c>
      <c r="Z31" s="179">
        <f>СрСХМиО14!AA9+СрА15!AA10</f>
        <v>4</v>
      </c>
      <c r="AA31" s="177">
        <f>СрСХМиО14!AB9+СрА15!AB10</f>
        <v>2</v>
      </c>
      <c r="AB31" s="177">
        <f>СрСХМиО14!AC9+СрА15!AC10</f>
        <v>2</v>
      </c>
      <c r="AC31" s="178">
        <f>СрСХМиО14!AD9+СрА15!AD10</f>
        <v>4</v>
      </c>
      <c r="AD31" s="179">
        <f>СрСХМиО14!AE9+СрА15!AE10</f>
        <v>2</v>
      </c>
      <c r="AE31" s="177">
        <f>СрСХМиО14!AF9+СрА15!AF10</f>
        <v>2</v>
      </c>
      <c r="AF31" s="177">
        <f>СрСХМиО14!AG9+СрА15!AG10</f>
        <v>4</v>
      </c>
      <c r="AG31" s="543">
        <f>СрСХМиО14!AH9+СрА15!AH10</f>
        <v>2</v>
      </c>
      <c r="AH31" s="2157">
        <f>СрСХМиО14!AI9+СрА15!AI10</f>
        <v>2</v>
      </c>
      <c r="AI31" s="542">
        <f>СрСХМиО14!AJ9+СрА15!AJ10</f>
        <v>4</v>
      </c>
      <c r="AJ31" s="543">
        <f>СрСХМиО14!AK9+СрА15!AK10</f>
        <v>2</v>
      </c>
      <c r="AK31" s="177">
        <f>СрСХМиО14!AL9+СрА15!AL10</f>
        <v>2</v>
      </c>
      <c r="AL31" s="2157">
        <f>СрСХМиО14!AM9+СрА15!AM10</f>
        <v>4</v>
      </c>
      <c r="AM31" s="542">
        <f>СрСХМиО14!AN9+СрА15!AN10</f>
        <v>2</v>
      </c>
      <c r="AN31" s="543">
        <f>СрСХМиО14!AO9+СрА15!AO10</f>
        <v>2</v>
      </c>
      <c r="AO31" s="543">
        <f>СрСХМиО14!AP9+СрА15!AP10</f>
        <v>4</v>
      </c>
      <c r="AP31" s="2157">
        <f>СрСХМиО14!AQ9+СрА15!AQ10</f>
        <v>2</v>
      </c>
      <c r="AQ31" s="542">
        <f>СрСХМиО14!AR9+СрА15!AR10</f>
        <v>2</v>
      </c>
      <c r="AR31" s="543">
        <f>СрСХМиО14!AS9+СрА15!AS10</f>
        <v>4</v>
      </c>
      <c r="AS31" s="543">
        <f>СрСХМиО14!AT9+СрА15!AT10</f>
        <v>2</v>
      </c>
      <c r="AT31" s="543">
        <f>СрСХМиО14!AU9+СрА15!AU10</f>
        <v>2</v>
      </c>
      <c r="AU31" s="584">
        <f>СрСХМиО14!AV9+СрА15!AV10</f>
        <v>0</v>
      </c>
      <c r="AV31" s="189"/>
      <c r="AW31" s="189"/>
      <c r="AX31" s="189"/>
      <c r="AY31" s="190"/>
      <c r="AZ31" s="191"/>
      <c r="BA31" s="189"/>
      <c r="BB31" s="189"/>
      <c r="BC31" s="189"/>
      <c r="BD31" s="192"/>
      <c r="BE31" s="227">
        <f>SUM(D31:T31)</f>
        <v>60</v>
      </c>
      <c r="BF31" s="227">
        <f>SUM(W31:AT31)</f>
        <v>60</v>
      </c>
      <c r="BG31" s="227">
        <f>BE31+BF31</f>
        <v>120</v>
      </c>
      <c r="BH31" s="2158"/>
      <c r="BI31" s="160" t="str">
        <f>IF(BG31=60, "+", "-")</f>
        <v>-</v>
      </c>
    </row>
    <row r="32" spans="1:61" s="730" customFormat="1" ht="15.75" customHeight="1" x14ac:dyDescent="0.25">
      <c r="A32" s="2154" t="s">
        <v>423</v>
      </c>
      <c r="B32" s="198" t="s">
        <v>367</v>
      </c>
      <c r="C32" s="164"/>
      <c r="D32" s="2155" t="e">
        <f>СрСХМиО14!E17+#REF!</f>
        <v>#REF!</v>
      </c>
      <c r="E32" s="543" t="e">
        <f>СрСХМиО14!F17+#REF!</f>
        <v>#REF!</v>
      </c>
      <c r="F32" s="543" t="e">
        <f>СрСХМиО14!G17+#REF!</f>
        <v>#REF!</v>
      </c>
      <c r="G32" s="2156" t="e">
        <f>СрСХМиО14!H17+#REF!</f>
        <v>#REF!</v>
      </c>
      <c r="H32" s="2157" t="e">
        <f>СрСХМиО14!I17+#REF!</f>
        <v>#REF!</v>
      </c>
      <c r="I32" s="542" t="e">
        <f>СрСХМиО14!J17+#REF!</f>
        <v>#REF!</v>
      </c>
      <c r="J32" s="543" t="e">
        <f>СрСХМиО14!K17+#REF!</f>
        <v>#REF!</v>
      </c>
      <c r="K32" s="177" t="e">
        <f>СрСХМиО14!L17+#REF!</f>
        <v>#REF!</v>
      </c>
      <c r="L32" s="178" t="e">
        <f>СрСХМиО14!M17+#REF!</f>
        <v>#REF!</v>
      </c>
      <c r="M32" s="179" t="e">
        <f>СрСХМиО14!N17+#REF!</f>
        <v>#REF!</v>
      </c>
      <c r="N32" s="177" t="e">
        <f>СрСХМиО14!O17+#REF!</f>
        <v>#REF!</v>
      </c>
      <c r="O32" s="177" t="e">
        <f>СрСХМиО14!P17+#REF!</f>
        <v>#REF!</v>
      </c>
      <c r="P32" s="178" t="e">
        <f>СрСХМиО14!Q17+#REF!</f>
        <v>#REF!</v>
      </c>
      <c r="Q32" s="179" t="e">
        <f>СрСХМиО14!R17+#REF!</f>
        <v>#REF!</v>
      </c>
      <c r="R32" s="177" t="e">
        <f>СрСХМиО14!S17+#REF!</f>
        <v>#REF!</v>
      </c>
      <c r="S32" s="177" t="e">
        <f>СрСХМиО14!T17+#REF!</f>
        <v>#REF!</v>
      </c>
      <c r="T32" s="177" t="e">
        <f>СрСХМиО14!U17+#REF!</f>
        <v>#REF!</v>
      </c>
      <c r="U32" s="716" t="e">
        <f>СрСХМиО14!V17+#REF!</f>
        <v>#REF!</v>
      </c>
      <c r="V32" s="1875" t="e">
        <f>СрСХМиО14!W17+#REF!</f>
        <v>#REF!</v>
      </c>
      <c r="W32" s="177" t="e">
        <f>СрСХМиО14!X17+#REF!</f>
        <v>#REF!</v>
      </c>
      <c r="X32" s="177" t="e">
        <f>СрСХМиО14!Y17+#REF!</f>
        <v>#REF!</v>
      </c>
      <c r="Y32" s="178" t="e">
        <f>СрСХМиО14!Z17+#REF!</f>
        <v>#REF!</v>
      </c>
      <c r="Z32" s="179" t="e">
        <f>СрСХМиО14!AA17+#REF!</f>
        <v>#REF!</v>
      </c>
      <c r="AA32" s="177" t="e">
        <f>СрСХМиО14!AB17+#REF!</f>
        <v>#REF!</v>
      </c>
      <c r="AB32" s="177" t="e">
        <f>СрСХМиО14!AC17+#REF!</f>
        <v>#REF!</v>
      </c>
      <c r="AC32" s="178" t="e">
        <f>СрСХМиО14!AD17+#REF!</f>
        <v>#REF!</v>
      </c>
      <c r="AD32" s="179" t="e">
        <f>СрСХМиО14!AE17+#REF!</f>
        <v>#REF!</v>
      </c>
      <c r="AE32" s="177" t="e">
        <f>СрСХМиО14!AF17+#REF!</f>
        <v>#REF!</v>
      </c>
      <c r="AF32" s="177" t="e">
        <f>СрСХМиО14!AG17+#REF!</f>
        <v>#REF!</v>
      </c>
      <c r="AG32" s="543" t="e">
        <f>СрСХМиО14!AH17+#REF!</f>
        <v>#REF!</v>
      </c>
      <c r="AH32" s="2157" t="e">
        <f>СрСХМиО14!AI17+#REF!</f>
        <v>#REF!</v>
      </c>
      <c r="AI32" s="542" t="e">
        <f>СрСХМиО14!AJ17+#REF!</f>
        <v>#REF!</v>
      </c>
      <c r="AJ32" s="543" t="e">
        <f>СрСХМиО14!AK17+#REF!</f>
        <v>#REF!</v>
      </c>
      <c r="AK32" s="177" t="e">
        <f>СрСХМиО14!AL17+#REF!</f>
        <v>#REF!</v>
      </c>
      <c r="AL32" s="2157" t="e">
        <f>СрСХМиО14!AM17+#REF!</f>
        <v>#REF!</v>
      </c>
      <c r="AM32" s="542" t="e">
        <f>СрСХМиО14!AN17+#REF!</f>
        <v>#REF!</v>
      </c>
      <c r="AN32" s="543" t="e">
        <f>СрСХМиО14!AO17+#REF!</f>
        <v>#REF!</v>
      </c>
      <c r="AO32" s="543" t="e">
        <f>СрСХМиО14!AP17+#REF!</f>
        <v>#REF!</v>
      </c>
      <c r="AP32" s="2157" t="e">
        <f>СрСХМиО14!AQ17+#REF!</f>
        <v>#REF!</v>
      </c>
      <c r="AQ32" s="542" t="e">
        <f>СрСХМиО14!AR17+#REF!</f>
        <v>#REF!</v>
      </c>
      <c r="AR32" s="543" t="e">
        <f>СрСХМиО14!AS17+#REF!</f>
        <v>#REF!</v>
      </c>
      <c r="AS32" s="543" t="e">
        <f>СрСХМиО14!AT17+#REF!</f>
        <v>#REF!</v>
      </c>
      <c r="AT32" s="543" t="e">
        <f>СрСХМиО14!AU17+#REF!</f>
        <v>#REF!</v>
      </c>
      <c r="AU32" s="584" t="e">
        <f>СрСХМиО14!AV17+#REF!</f>
        <v>#REF!</v>
      </c>
      <c r="AV32" s="189"/>
      <c r="AW32" s="189"/>
      <c r="AX32" s="189"/>
      <c r="AY32" s="190"/>
      <c r="AZ32" s="191"/>
      <c r="BA32" s="189"/>
      <c r="BB32" s="189"/>
      <c r="BC32" s="189"/>
      <c r="BD32" s="192"/>
      <c r="BE32" s="227" t="e">
        <f>SUM(D32:T32)</f>
        <v>#REF!</v>
      </c>
      <c r="BF32" s="227" t="e">
        <f>SUM(W32:AT32)</f>
        <v>#REF!</v>
      </c>
      <c r="BG32" s="227" t="e">
        <f>BE32+BF32</f>
        <v>#REF!</v>
      </c>
      <c r="BH32" s="2158"/>
      <c r="BI32" s="160" t="e">
        <f>IF(BG32=68, "+", "-")</f>
        <v>#REF!</v>
      </c>
    </row>
    <row r="33" spans="1:61" s="730" customFormat="1" ht="15.75" customHeight="1" x14ac:dyDescent="0.25">
      <c r="A33" s="2159"/>
      <c r="B33" s="2160"/>
      <c r="C33" s="2161"/>
      <c r="D33" s="2162" t="e">
        <f t="shared" ref="D33:AU33" si="14">SUM(D28:D32)</f>
        <v>#REF!</v>
      </c>
      <c r="E33" s="2163" t="e">
        <f t="shared" si="14"/>
        <v>#REF!</v>
      </c>
      <c r="F33" s="2163" t="e">
        <f t="shared" si="14"/>
        <v>#REF!</v>
      </c>
      <c r="G33" s="2164" t="e">
        <f t="shared" si="14"/>
        <v>#REF!</v>
      </c>
      <c r="H33" s="2165" t="e">
        <f t="shared" si="14"/>
        <v>#REF!</v>
      </c>
      <c r="I33" s="2166" t="e">
        <f t="shared" si="14"/>
        <v>#REF!</v>
      </c>
      <c r="J33" s="2163" t="e">
        <f t="shared" si="14"/>
        <v>#REF!</v>
      </c>
      <c r="K33" s="2167" t="e">
        <f t="shared" si="14"/>
        <v>#REF!</v>
      </c>
      <c r="L33" s="2168" t="e">
        <f t="shared" si="14"/>
        <v>#REF!</v>
      </c>
      <c r="M33" s="2169" t="e">
        <f t="shared" si="14"/>
        <v>#REF!</v>
      </c>
      <c r="N33" s="2167" t="e">
        <f t="shared" si="14"/>
        <v>#REF!</v>
      </c>
      <c r="O33" s="2167" t="e">
        <f t="shared" si="14"/>
        <v>#REF!</v>
      </c>
      <c r="P33" s="2168" t="e">
        <f t="shared" si="14"/>
        <v>#REF!</v>
      </c>
      <c r="Q33" s="2169" t="e">
        <f t="shared" si="14"/>
        <v>#REF!</v>
      </c>
      <c r="R33" s="2167" t="e">
        <f t="shared" si="14"/>
        <v>#REF!</v>
      </c>
      <c r="S33" s="2167" t="e">
        <f t="shared" si="14"/>
        <v>#REF!</v>
      </c>
      <c r="T33" s="2167" t="e">
        <f t="shared" si="14"/>
        <v>#REF!</v>
      </c>
      <c r="U33" s="2170" t="e">
        <f t="shared" si="14"/>
        <v>#REF!</v>
      </c>
      <c r="V33" s="2171" t="e">
        <f t="shared" si="14"/>
        <v>#REF!</v>
      </c>
      <c r="W33" s="2167" t="e">
        <f t="shared" si="14"/>
        <v>#REF!</v>
      </c>
      <c r="X33" s="2167" t="e">
        <f t="shared" si="14"/>
        <v>#REF!</v>
      </c>
      <c r="Y33" s="2168" t="e">
        <f t="shared" si="14"/>
        <v>#REF!</v>
      </c>
      <c r="Z33" s="2169" t="e">
        <f t="shared" si="14"/>
        <v>#REF!</v>
      </c>
      <c r="AA33" s="2167" t="e">
        <f t="shared" si="14"/>
        <v>#REF!</v>
      </c>
      <c r="AB33" s="2167" t="e">
        <f t="shared" si="14"/>
        <v>#REF!</v>
      </c>
      <c r="AC33" s="2168" t="e">
        <f t="shared" si="14"/>
        <v>#REF!</v>
      </c>
      <c r="AD33" s="2169" t="e">
        <f t="shared" si="14"/>
        <v>#REF!</v>
      </c>
      <c r="AE33" s="2167" t="e">
        <f t="shared" si="14"/>
        <v>#REF!</v>
      </c>
      <c r="AF33" s="2167" t="e">
        <f t="shared" si="14"/>
        <v>#REF!</v>
      </c>
      <c r="AG33" s="2163" t="e">
        <f t="shared" si="14"/>
        <v>#REF!</v>
      </c>
      <c r="AH33" s="2165" t="e">
        <f t="shared" si="14"/>
        <v>#REF!</v>
      </c>
      <c r="AI33" s="2166" t="e">
        <f t="shared" si="14"/>
        <v>#REF!</v>
      </c>
      <c r="AJ33" s="2163" t="e">
        <f t="shared" si="14"/>
        <v>#REF!</v>
      </c>
      <c r="AK33" s="2167" t="e">
        <f t="shared" si="14"/>
        <v>#REF!</v>
      </c>
      <c r="AL33" s="2165" t="e">
        <f t="shared" si="14"/>
        <v>#REF!</v>
      </c>
      <c r="AM33" s="2166" t="e">
        <f t="shared" si="14"/>
        <v>#REF!</v>
      </c>
      <c r="AN33" s="2163" t="e">
        <f t="shared" si="14"/>
        <v>#REF!</v>
      </c>
      <c r="AO33" s="2163" t="e">
        <f t="shared" si="14"/>
        <v>#REF!</v>
      </c>
      <c r="AP33" s="2165" t="e">
        <f t="shared" si="14"/>
        <v>#REF!</v>
      </c>
      <c r="AQ33" s="2166" t="e">
        <f t="shared" si="14"/>
        <v>#REF!</v>
      </c>
      <c r="AR33" s="2163" t="e">
        <f t="shared" si="14"/>
        <v>#REF!</v>
      </c>
      <c r="AS33" s="2163" t="e">
        <f t="shared" si="14"/>
        <v>#REF!</v>
      </c>
      <c r="AT33" s="2163" t="e">
        <f t="shared" si="14"/>
        <v>#REF!</v>
      </c>
      <c r="AU33" s="2172" t="e">
        <f t="shared" si="14"/>
        <v>#REF!</v>
      </c>
      <c r="AV33" s="2173">
        <f t="shared" ref="AV33:BD33" si="15">SUM(AV29:AV32)</f>
        <v>0</v>
      </c>
      <c r="AW33" s="2173">
        <f t="shared" si="15"/>
        <v>0</v>
      </c>
      <c r="AX33" s="2173">
        <f t="shared" si="15"/>
        <v>0</v>
      </c>
      <c r="AY33" s="2174">
        <f t="shared" si="15"/>
        <v>0</v>
      </c>
      <c r="AZ33" s="2175">
        <f t="shared" si="15"/>
        <v>0</v>
      </c>
      <c r="BA33" s="2173">
        <f t="shared" si="15"/>
        <v>0</v>
      </c>
      <c r="BB33" s="2173">
        <f t="shared" si="15"/>
        <v>0</v>
      </c>
      <c r="BC33" s="2173">
        <f t="shared" si="15"/>
        <v>0</v>
      </c>
      <c r="BD33" s="2161">
        <f t="shared" si="15"/>
        <v>0</v>
      </c>
      <c r="BE33" s="2176" t="e">
        <f>SUM(BE28:BE32)</f>
        <v>#REF!</v>
      </c>
      <c r="BF33" s="2176" t="e">
        <f>SUM(BF28:BF32)</f>
        <v>#REF!</v>
      </c>
      <c r="BG33" s="2176" t="e">
        <f>SUM(BG28:BG32)</f>
        <v>#REF!</v>
      </c>
      <c r="BH33" s="2158"/>
      <c r="BI33" s="160" t="e">
        <f>IF(BG33=934, "+", "-")</f>
        <v>#REF!</v>
      </c>
    </row>
    <row r="34" spans="1:61" s="730" customFormat="1" ht="15.75" customHeight="1" x14ac:dyDescent="0.25">
      <c r="A34" s="2154" t="s">
        <v>408</v>
      </c>
      <c r="B34" s="198" t="s">
        <v>409</v>
      </c>
      <c r="C34" s="164"/>
      <c r="D34" s="2155" t="e">
        <f>#REF!+#REF!+'Т12-22-32'!E25+#REF!</f>
        <v>#REF!</v>
      </c>
      <c r="E34" s="543" t="e">
        <f>#REF!+#REF!+'Т12-22-32'!F25+#REF!</f>
        <v>#REF!</v>
      </c>
      <c r="F34" s="543" t="e">
        <f>#REF!+#REF!+'Т12-22-32'!G25+#REF!</f>
        <v>#REF!</v>
      </c>
      <c r="G34" s="2156" t="e">
        <f>#REF!+#REF!+'Т12-22-32'!H25+#REF!</f>
        <v>#REF!</v>
      </c>
      <c r="H34" s="2157" t="e">
        <f>#REF!+#REF!+'Т12-22-32'!I25+#REF!</f>
        <v>#REF!</v>
      </c>
      <c r="I34" s="542" t="e">
        <f>#REF!+#REF!+'Т12-22-32'!J25+#REF!</f>
        <v>#REF!</v>
      </c>
      <c r="J34" s="543" t="e">
        <f>#REF!+#REF!+'Т12-22-32'!K25+#REF!</f>
        <v>#REF!</v>
      </c>
      <c r="K34" s="177" t="e">
        <f>#REF!+#REF!+'Т12-22-32'!L25+#REF!</f>
        <v>#REF!</v>
      </c>
      <c r="L34" s="178" t="e">
        <f>#REF!+#REF!+'Т12-22-32'!M25+#REF!</f>
        <v>#REF!</v>
      </c>
      <c r="M34" s="179" t="e">
        <f>#REF!+#REF!+'Т12-22-32'!N25+#REF!</f>
        <v>#REF!</v>
      </c>
      <c r="N34" s="177" t="e">
        <f>#REF!+#REF!+'Т12-22-32'!O25+#REF!</f>
        <v>#REF!</v>
      </c>
      <c r="O34" s="177" t="e">
        <f>#REF!+#REF!+'Т12-22-32'!P25+#REF!</f>
        <v>#REF!</v>
      </c>
      <c r="P34" s="178" t="e">
        <f>#REF!+#REF!+'Т12-22-32'!Q25+#REF!</f>
        <v>#REF!</v>
      </c>
      <c r="Q34" s="179" t="e">
        <f>#REF!+#REF!+'Т12-22-32'!R25+#REF!</f>
        <v>#REF!</v>
      </c>
      <c r="R34" s="177" t="e">
        <f>#REF!+#REF!+'Т12-22-32'!S25+#REF!</f>
        <v>#REF!</v>
      </c>
      <c r="S34" s="177" t="e">
        <f>#REF!+#REF!+'Т12-22-32'!T25+#REF!</f>
        <v>#REF!</v>
      </c>
      <c r="T34" s="177" t="e">
        <f>#REF!+#REF!+'Т12-22-32'!U25+#REF!</f>
        <v>#REF!</v>
      </c>
      <c r="U34" s="716" t="e">
        <f>#REF!+#REF!+'Т12-22-32'!V25+#REF!</f>
        <v>#REF!</v>
      </c>
      <c r="V34" s="1875" t="e">
        <f>#REF!+#REF!+'Т12-22-32'!W25+#REF!</f>
        <v>#REF!</v>
      </c>
      <c r="W34" s="177" t="e">
        <f>#REF!+#REF!+'Т12-22-32'!X25+#REF!</f>
        <v>#REF!</v>
      </c>
      <c r="X34" s="177" t="e">
        <f>#REF!+#REF!+'Т12-22-32'!Y25+#REF!</f>
        <v>#REF!</v>
      </c>
      <c r="Y34" s="178" t="e">
        <f>#REF!+#REF!+'Т12-22-32'!Z25+#REF!</f>
        <v>#REF!</v>
      </c>
      <c r="Z34" s="179" t="e">
        <f>#REF!+#REF!+'Т12-22-32'!AA25+#REF!</f>
        <v>#REF!</v>
      </c>
      <c r="AA34" s="177" t="e">
        <f>#REF!+#REF!+'Т12-22-32'!AB25+#REF!</f>
        <v>#REF!</v>
      </c>
      <c r="AB34" s="177" t="e">
        <f>#REF!+#REF!+'Т12-22-32'!AC25+#REF!</f>
        <v>#REF!</v>
      </c>
      <c r="AC34" s="178" t="e">
        <f>#REF!+#REF!+'Т12-22-32'!AD25+#REF!</f>
        <v>#REF!</v>
      </c>
      <c r="AD34" s="179" t="e">
        <f>#REF!+#REF!+'Т12-22-32'!AE25+#REF!</f>
        <v>#REF!</v>
      </c>
      <c r="AE34" s="177" t="e">
        <f>#REF!+#REF!+'Т12-22-32'!AF25+#REF!</f>
        <v>#REF!</v>
      </c>
      <c r="AF34" s="177" t="e">
        <f>#REF!+#REF!+'Т12-22-32'!AG25+#REF!</f>
        <v>#REF!</v>
      </c>
      <c r="AG34" s="543" t="e">
        <f>#REF!+#REF!+'Т12-22-32'!AH25+#REF!</f>
        <v>#REF!</v>
      </c>
      <c r="AH34" s="2157" t="e">
        <f>#REF!+#REF!+'Т12-22-32'!AI25+#REF!</f>
        <v>#REF!</v>
      </c>
      <c r="AI34" s="542" t="e">
        <f>#REF!+#REF!+'Т12-22-32'!AJ25+#REF!</f>
        <v>#REF!</v>
      </c>
      <c r="AJ34" s="543" t="e">
        <f>#REF!+#REF!+'Т12-22-32'!AK25+#REF!</f>
        <v>#REF!</v>
      </c>
      <c r="AK34" s="177" t="e">
        <f>#REF!+#REF!+'Т12-22-32'!AL25+#REF!</f>
        <v>#REF!</v>
      </c>
      <c r="AL34" s="2157" t="e">
        <f>#REF!+#REF!+'Т12-22-32'!AM25+#REF!</f>
        <v>#REF!</v>
      </c>
      <c r="AM34" s="542" t="e">
        <f>#REF!+#REF!+'Т12-22-32'!AN25+#REF!</f>
        <v>#REF!</v>
      </c>
      <c r="AN34" s="543" t="e">
        <f>#REF!+#REF!+'Т12-22-32'!AO25+#REF!</f>
        <v>#REF!</v>
      </c>
      <c r="AO34" s="543" t="e">
        <f>#REF!+#REF!+'Т12-22-32'!AP25+#REF!</f>
        <v>#REF!</v>
      </c>
      <c r="AP34" s="2157" t="e">
        <f>#REF!+#REF!+'Т12-22-32'!AQ25+#REF!</f>
        <v>#REF!</v>
      </c>
      <c r="AQ34" s="542" t="e">
        <f>#REF!+#REF!+'Т12-22-32'!AR25+#REF!</f>
        <v>#REF!</v>
      </c>
      <c r="AR34" s="543" t="e">
        <f>#REF!+#REF!+'Т12-22-32'!AS25+#REF!</f>
        <v>#REF!</v>
      </c>
      <c r="AS34" s="543" t="e">
        <f>#REF!+#REF!+'Т12-22-32'!AT25+#REF!</f>
        <v>#REF!</v>
      </c>
      <c r="AT34" s="543" t="e">
        <f>#REF!+#REF!+'Т12-22-32'!AU25+#REF!</f>
        <v>#REF!</v>
      </c>
      <c r="AU34" s="584" t="e">
        <f>#REF!+#REF!+'Т12-22-32'!AV25+#REF!</f>
        <v>#REF!</v>
      </c>
      <c r="AV34" s="189"/>
      <c r="AW34" s="189"/>
      <c r="AX34" s="189"/>
      <c r="AY34" s="190"/>
      <c r="AZ34" s="191"/>
      <c r="BA34" s="189"/>
      <c r="BB34" s="189"/>
      <c r="BC34" s="189"/>
      <c r="BD34" s="192"/>
      <c r="BE34" s="227" t="e">
        <f>SUM(D34:T34)</f>
        <v>#REF!</v>
      </c>
      <c r="BF34" s="227" t="e">
        <f>SUM(W34:AT34)</f>
        <v>#REF!</v>
      </c>
      <c r="BG34" s="227" t="e">
        <f>BE34+BF34</f>
        <v>#REF!</v>
      </c>
      <c r="BH34" s="2158"/>
      <c r="BI34" s="160" t="e">
        <f>IF(BG34=142, "+", "-")</f>
        <v>#REF!</v>
      </c>
    </row>
    <row r="35" spans="1:61" s="730" customFormat="1" ht="15.75" customHeight="1" x14ac:dyDescent="0.25">
      <c r="A35" s="2154" t="s">
        <v>408</v>
      </c>
      <c r="B35" s="198" t="s">
        <v>361</v>
      </c>
      <c r="C35" s="164"/>
      <c r="D35" s="2155" t="e">
        <f>#REF!+#REF!</f>
        <v>#REF!</v>
      </c>
      <c r="E35" s="543" t="e">
        <f>#REF!+#REF!</f>
        <v>#REF!</v>
      </c>
      <c r="F35" s="543" t="e">
        <f>#REF!+#REF!</f>
        <v>#REF!</v>
      </c>
      <c r="G35" s="2156" t="e">
        <f>#REF!+#REF!</f>
        <v>#REF!</v>
      </c>
      <c r="H35" s="2157" t="e">
        <f>#REF!+#REF!</f>
        <v>#REF!</v>
      </c>
      <c r="I35" s="542" t="e">
        <f>#REF!+#REF!</f>
        <v>#REF!</v>
      </c>
      <c r="J35" s="543" t="e">
        <f>#REF!+#REF!</f>
        <v>#REF!</v>
      </c>
      <c r="K35" s="177" t="e">
        <f>#REF!+#REF!</f>
        <v>#REF!</v>
      </c>
      <c r="L35" s="178" t="e">
        <f>#REF!+#REF!</f>
        <v>#REF!</v>
      </c>
      <c r="M35" s="179" t="e">
        <f>#REF!+#REF!</f>
        <v>#REF!</v>
      </c>
      <c r="N35" s="177" t="e">
        <f>#REF!+#REF!</f>
        <v>#REF!</v>
      </c>
      <c r="O35" s="177" t="e">
        <f>#REF!+#REF!</f>
        <v>#REF!</v>
      </c>
      <c r="P35" s="178" t="e">
        <f>#REF!+#REF!</f>
        <v>#REF!</v>
      </c>
      <c r="Q35" s="179" t="e">
        <f>#REF!+#REF!</f>
        <v>#REF!</v>
      </c>
      <c r="R35" s="177" t="e">
        <f>#REF!+#REF!</f>
        <v>#REF!</v>
      </c>
      <c r="S35" s="177" t="e">
        <f>#REF!+#REF!</f>
        <v>#REF!</v>
      </c>
      <c r="T35" s="177" t="e">
        <f>#REF!+#REF!</f>
        <v>#REF!</v>
      </c>
      <c r="U35" s="716" t="e">
        <f>#REF!+#REF!</f>
        <v>#REF!</v>
      </c>
      <c r="V35" s="1875" t="e">
        <f>#REF!+#REF!</f>
        <v>#REF!</v>
      </c>
      <c r="W35" s="177" t="e">
        <f>#REF!+#REF!</f>
        <v>#REF!</v>
      </c>
      <c r="X35" s="177" t="e">
        <f>#REF!+#REF!</f>
        <v>#REF!</v>
      </c>
      <c r="Y35" s="178" t="e">
        <f>#REF!+#REF!</f>
        <v>#REF!</v>
      </c>
      <c r="Z35" s="179" t="e">
        <f>#REF!+#REF!</f>
        <v>#REF!</v>
      </c>
      <c r="AA35" s="177" t="e">
        <f>#REF!+#REF!</f>
        <v>#REF!</v>
      </c>
      <c r="AB35" s="177" t="e">
        <f>#REF!+#REF!</f>
        <v>#REF!</v>
      </c>
      <c r="AC35" s="178" t="e">
        <f>#REF!+#REF!</f>
        <v>#REF!</v>
      </c>
      <c r="AD35" s="179" t="e">
        <f>#REF!+#REF!</f>
        <v>#REF!</v>
      </c>
      <c r="AE35" s="177" t="e">
        <f>#REF!+#REF!</f>
        <v>#REF!</v>
      </c>
      <c r="AF35" s="177" t="e">
        <f>#REF!+#REF!</f>
        <v>#REF!</v>
      </c>
      <c r="AG35" s="543" t="e">
        <f>#REF!+#REF!</f>
        <v>#REF!</v>
      </c>
      <c r="AH35" s="2157" t="e">
        <f>#REF!+#REF!</f>
        <v>#REF!</v>
      </c>
      <c r="AI35" s="542" t="e">
        <f>#REF!+#REF!</f>
        <v>#REF!</v>
      </c>
      <c r="AJ35" s="543" t="e">
        <f>#REF!+#REF!</f>
        <v>#REF!</v>
      </c>
      <c r="AK35" s="177" t="e">
        <f>#REF!+#REF!</f>
        <v>#REF!</v>
      </c>
      <c r="AL35" s="2157" t="e">
        <f>#REF!+#REF!</f>
        <v>#REF!</v>
      </c>
      <c r="AM35" s="542" t="e">
        <f>#REF!+#REF!</f>
        <v>#REF!</v>
      </c>
      <c r="AN35" s="543" t="e">
        <f>#REF!+#REF!</f>
        <v>#REF!</v>
      </c>
      <c r="AO35" s="543" t="e">
        <f>#REF!+#REF!</f>
        <v>#REF!</v>
      </c>
      <c r="AP35" s="2157" t="e">
        <f>#REF!+#REF!</f>
        <v>#REF!</v>
      </c>
      <c r="AQ35" s="542" t="e">
        <f>#REF!+#REF!</f>
        <v>#REF!</v>
      </c>
      <c r="AR35" s="543" t="e">
        <f>#REF!+#REF!</f>
        <v>#REF!</v>
      </c>
      <c r="AS35" s="543" t="e">
        <f>#REF!+#REF!</f>
        <v>#REF!</v>
      </c>
      <c r="AT35" s="543" t="e">
        <f>#REF!+#REF!</f>
        <v>#REF!</v>
      </c>
      <c r="AU35" s="584" t="e">
        <f>#REF!+#REF!</f>
        <v>#REF!</v>
      </c>
      <c r="AV35" s="189"/>
      <c r="AW35" s="189"/>
      <c r="AX35" s="189"/>
      <c r="AY35" s="190"/>
      <c r="AZ35" s="191"/>
      <c r="BA35" s="189"/>
      <c r="BB35" s="189"/>
      <c r="BC35" s="189"/>
      <c r="BD35" s="192"/>
      <c r="BE35" s="227" t="e">
        <f>SUM(D35:T35)</f>
        <v>#REF!</v>
      </c>
      <c r="BF35" s="227" t="e">
        <f>SUM(W35:AT35)</f>
        <v>#REF!</v>
      </c>
      <c r="BG35" s="227" t="e">
        <f>BE35+BF35</f>
        <v>#REF!</v>
      </c>
      <c r="BH35" s="2158"/>
      <c r="BI35" s="160" t="e">
        <f>IF(BG35=75, "+", "-")</f>
        <v>#REF!</v>
      </c>
    </row>
    <row r="36" spans="1:61" s="730" customFormat="1" ht="15.75" customHeight="1" x14ac:dyDescent="0.25">
      <c r="A36" s="2154" t="s">
        <v>408</v>
      </c>
      <c r="B36" s="198" t="s">
        <v>241</v>
      </c>
      <c r="C36" s="164"/>
      <c r="D36" s="2155" t="e">
        <f>#REF!+'Т12-22-32'!E95+#REF!+#REF!+#REF!</f>
        <v>#REF!</v>
      </c>
      <c r="E36" s="543" t="e">
        <f>#REF!+'Т12-22-32'!F95+#REF!+#REF!+#REF!</f>
        <v>#REF!</v>
      </c>
      <c r="F36" s="543" t="e">
        <f>#REF!+'Т12-22-32'!G95+#REF!+#REF!+#REF!</f>
        <v>#REF!</v>
      </c>
      <c r="G36" s="2156" t="e">
        <f>#REF!+'Т12-22-32'!H95+#REF!+#REF!+#REF!</f>
        <v>#REF!</v>
      </c>
      <c r="H36" s="2157" t="e">
        <f>#REF!+'Т12-22-32'!I95+#REF!+#REF!+#REF!</f>
        <v>#REF!</v>
      </c>
      <c r="I36" s="542" t="e">
        <f>#REF!+'Т12-22-32'!J95+#REF!+#REF!+#REF!</f>
        <v>#REF!</v>
      </c>
      <c r="J36" s="543" t="e">
        <f>#REF!+'Т12-22-32'!K95+#REF!+#REF!+#REF!</f>
        <v>#REF!</v>
      </c>
      <c r="K36" s="177" t="e">
        <f>#REF!+'Т12-22-32'!L95+#REF!+#REF!+#REF!</f>
        <v>#REF!</v>
      </c>
      <c r="L36" s="178" t="e">
        <f>#REF!+'Т12-22-32'!M95+#REF!+#REF!+#REF!</f>
        <v>#REF!</v>
      </c>
      <c r="M36" s="179" t="e">
        <f>#REF!+'Т12-22-32'!N95+#REF!+#REF!+#REF!</f>
        <v>#REF!</v>
      </c>
      <c r="N36" s="177" t="e">
        <f>#REF!+'Т12-22-32'!O95+#REF!+#REF!+#REF!</f>
        <v>#REF!</v>
      </c>
      <c r="O36" s="177" t="e">
        <f>#REF!+'Т12-22-32'!P95+#REF!+#REF!+#REF!</f>
        <v>#REF!</v>
      </c>
      <c r="P36" s="178" t="e">
        <f>#REF!+'Т12-22-32'!Q95+#REF!+#REF!+#REF!</f>
        <v>#REF!</v>
      </c>
      <c r="Q36" s="179" t="e">
        <f>#REF!+'Т12-22-32'!R95+#REF!+#REF!+#REF!</f>
        <v>#REF!</v>
      </c>
      <c r="R36" s="177" t="e">
        <f>#REF!+'Т12-22-32'!S95+#REF!+#REF!+#REF!</f>
        <v>#REF!</v>
      </c>
      <c r="S36" s="177" t="e">
        <f>#REF!+'Т12-22-32'!T95+#REF!+#REF!+#REF!</f>
        <v>#REF!</v>
      </c>
      <c r="T36" s="177" t="e">
        <f>#REF!+'Т12-22-32'!U95+#REF!+#REF!+#REF!</f>
        <v>#REF!</v>
      </c>
      <c r="U36" s="716" t="e">
        <f>#REF!+'Т12-22-32'!V95+#REF!+#REF!+#REF!</f>
        <v>#REF!</v>
      </c>
      <c r="V36" s="1875" t="e">
        <f>#REF!+'Т12-22-32'!W95+#REF!+#REF!+#REF!</f>
        <v>#REF!</v>
      </c>
      <c r="W36" s="177" t="e">
        <f>#REF!+'Т12-22-32'!X95+#REF!+#REF!+#REF!</f>
        <v>#REF!</v>
      </c>
      <c r="X36" s="177" t="e">
        <f>#REF!+'Т12-22-32'!Y95+#REF!+#REF!+#REF!</f>
        <v>#REF!</v>
      </c>
      <c r="Y36" s="178" t="e">
        <f>#REF!+'Т12-22-32'!Z95+#REF!+#REF!+#REF!</f>
        <v>#REF!</v>
      </c>
      <c r="Z36" s="179" t="e">
        <f>#REF!+'Т12-22-32'!AA95+#REF!+#REF!+#REF!</f>
        <v>#REF!</v>
      </c>
      <c r="AA36" s="177" t="e">
        <f>#REF!+'Т12-22-32'!AB95+#REF!+#REF!+#REF!</f>
        <v>#REF!</v>
      </c>
      <c r="AB36" s="177" t="e">
        <f>#REF!+'Т12-22-32'!AC95+#REF!+#REF!+#REF!</f>
        <v>#REF!</v>
      </c>
      <c r="AC36" s="178" t="e">
        <f>#REF!+'Т12-22-32'!AD95+#REF!+#REF!+#REF!</f>
        <v>#REF!</v>
      </c>
      <c r="AD36" s="179" t="e">
        <f>#REF!+'Т12-22-32'!AE95+#REF!+#REF!+#REF!</f>
        <v>#REF!</v>
      </c>
      <c r="AE36" s="177" t="e">
        <f>#REF!+'Т12-22-32'!AF95+#REF!+#REF!+#REF!</f>
        <v>#REF!</v>
      </c>
      <c r="AF36" s="177" t="e">
        <f>#REF!+'Т12-22-32'!AG95+#REF!+#REF!+#REF!</f>
        <v>#REF!</v>
      </c>
      <c r="AG36" s="543" t="e">
        <f>#REF!+'Т12-22-32'!AH95+#REF!+#REF!+#REF!</f>
        <v>#REF!</v>
      </c>
      <c r="AH36" s="2157" t="e">
        <f>#REF!+'Т12-22-32'!AI95+#REF!+#REF!+#REF!</f>
        <v>#REF!</v>
      </c>
      <c r="AI36" s="542" t="e">
        <f>#REF!+'Т12-22-32'!AJ95+#REF!+#REF!+#REF!</f>
        <v>#REF!</v>
      </c>
      <c r="AJ36" s="543" t="e">
        <f>#REF!+'Т12-22-32'!AK95+#REF!+#REF!+#REF!</f>
        <v>#REF!</v>
      </c>
      <c r="AK36" s="177" t="e">
        <f>#REF!+'Т12-22-32'!AL95+#REF!+#REF!+#REF!</f>
        <v>#REF!</v>
      </c>
      <c r="AL36" s="2157" t="e">
        <f>#REF!+'Т12-22-32'!AM95+#REF!+#REF!+#REF!</f>
        <v>#REF!</v>
      </c>
      <c r="AM36" s="542" t="e">
        <f>#REF!+'Т12-22-32'!AN95+#REF!+#REF!+#REF!</f>
        <v>#REF!</v>
      </c>
      <c r="AN36" s="543" t="e">
        <f>#REF!+'Т12-22-32'!AO95+#REF!+#REF!+#REF!</f>
        <v>#REF!</v>
      </c>
      <c r="AO36" s="543" t="e">
        <f>#REF!+'Т12-22-32'!AP95+#REF!+#REF!+#REF!</f>
        <v>#REF!</v>
      </c>
      <c r="AP36" s="2157" t="e">
        <f>#REF!+'Т12-22-32'!AQ95+#REF!+#REF!+#REF!</f>
        <v>#REF!</v>
      </c>
      <c r="AQ36" s="542" t="e">
        <f>#REF!+'Т12-22-32'!AR95+#REF!+#REF!+#REF!</f>
        <v>#REF!</v>
      </c>
      <c r="AR36" s="543" t="e">
        <f>#REF!+'Т12-22-32'!AS95+#REF!+#REF!+#REF!</f>
        <v>#REF!</v>
      </c>
      <c r="AS36" s="543" t="e">
        <f>#REF!+'Т12-22-32'!AT95+#REF!+#REF!+#REF!</f>
        <v>#REF!</v>
      </c>
      <c r="AT36" s="543" t="e">
        <f>#REF!+'Т12-22-32'!AU95+#REF!+#REF!+#REF!</f>
        <v>#REF!</v>
      </c>
      <c r="AU36" s="584" t="e">
        <f>#REF!+'Т12-22-32'!AV95+#REF!+#REF!+#REF!</f>
        <v>#REF!</v>
      </c>
      <c r="AV36" s="189"/>
      <c r="AW36" s="189"/>
      <c r="AX36" s="189"/>
      <c r="AY36" s="190"/>
      <c r="AZ36" s="191"/>
      <c r="BA36" s="189"/>
      <c r="BB36" s="189"/>
      <c r="BC36" s="189"/>
      <c r="BD36" s="192"/>
      <c r="BE36" s="227" t="e">
        <f>SUM(D36:T36)</f>
        <v>#REF!</v>
      </c>
      <c r="BF36" s="227" t="e">
        <f>SUM(W36:AT36)</f>
        <v>#REF!</v>
      </c>
      <c r="BG36" s="227" t="e">
        <f>BE36+BF36</f>
        <v>#REF!</v>
      </c>
      <c r="BH36" s="2158"/>
      <c r="BI36" s="160" t="e">
        <f>IF(BG36=396, "+", "-")</f>
        <v>#REF!</v>
      </c>
    </row>
    <row r="37" spans="1:61" s="730" customFormat="1" ht="15.75" customHeight="1" x14ac:dyDescent="0.25">
      <c r="A37" s="2159"/>
      <c r="B37" s="2160"/>
      <c r="C37" s="2161"/>
      <c r="D37" s="2162" t="e">
        <f t="shared" ref="D37:AU37" si="16">SUM(D34:D36)</f>
        <v>#REF!</v>
      </c>
      <c r="E37" s="2163" t="e">
        <f t="shared" si="16"/>
        <v>#REF!</v>
      </c>
      <c r="F37" s="2163" t="e">
        <f t="shared" si="16"/>
        <v>#REF!</v>
      </c>
      <c r="G37" s="2164" t="e">
        <f t="shared" si="16"/>
        <v>#REF!</v>
      </c>
      <c r="H37" s="2165" t="e">
        <f t="shared" si="16"/>
        <v>#REF!</v>
      </c>
      <c r="I37" s="2166" t="e">
        <f t="shared" si="16"/>
        <v>#REF!</v>
      </c>
      <c r="J37" s="2163" t="e">
        <f t="shared" si="16"/>
        <v>#REF!</v>
      </c>
      <c r="K37" s="2167" t="e">
        <f t="shared" si="16"/>
        <v>#REF!</v>
      </c>
      <c r="L37" s="2168" t="e">
        <f t="shared" si="16"/>
        <v>#REF!</v>
      </c>
      <c r="M37" s="2169" t="e">
        <f t="shared" si="16"/>
        <v>#REF!</v>
      </c>
      <c r="N37" s="2167" t="e">
        <f t="shared" si="16"/>
        <v>#REF!</v>
      </c>
      <c r="O37" s="2167" t="e">
        <f t="shared" si="16"/>
        <v>#REF!</v>
      </c>
      <c r="P37" s="2168" t="e">
        <f t="shared" si="16"/>
        <v>#REF!</v>
      </c>
      <c r="Q37" s="2169" t="e">
        <f t="shared" si="16"/>
        <v>#REF!</v>
      </c>
      <c r="R37" s="2167" t="e">
        <f t="shared" si="16"/>
        <v>#REF!</v>
      </c>
      <c r="S37" s="2167" t="e">
        <f t="shared" si="16"/>
        <v>#REF!</v>
      </c>
      <c r="T37" s="2167" t="e">
        <f t="shared" si="16"/>
        <v>#REF!</v>
      </c>
      <c r="U37" s="2170" t="e">
        <f t="shared" si="16"/>
        <v>#REF!</v>
      </c>
      <c r="V37" s="2171" t="e">
        <f t="shared" si="16"/>
        <v>#REF!</v>
      </c>
      <c r="W37" s="2167" t="e">
        <f t="shared" si="16"/>
        <v>#REF!</v>
      </c>
      <c r="X37" s="2167" t="e">
        <f t="shared" si="16"/>
        <v>#REF!</v>
      </c>
      <c r="Y37" s="2168" t="e">
        <f t="shared" si="16"/>
        <v>#REF!</v>
      </c>
      <c r="Z37" s="2169" t="e">
        <f t="shared" si="16"/>
        <v>#REF!</v>
      </c>
      <c r="AA37" s="2167" t="e">
        <f t="shared" si="16"/>
        <v>#REF!</v>
      </c>
      <c r="AB37" s="2167" t="e">
        <f t="shared" si="16"/>
        <v>#REF!</v>
      </c>
      <c r="AC37" s="2168" t="e">
        <f t="shared" si="16"/>
        <v>#REF!</v>
      </c>
      <c r="AD37" s="2169" t="e">
        <f t="shared" si="16"/>
        <v>#REF!</v>
      </c>
      <c r="AE37" s="2167" t="e">
        <f t="shared" si="16"/>
        <v>#REF!</v>
      </c>
      <c r="AF37" s="2167" t="e">
        <f t="shared" si="16"/>
        <v>#REF!</v>
      </c>
      <c r="AG37" s="2163" t="e">
        <f t="shared" si="16"/>
        <v>#REF!</v>
      </c>
      <c r="AH37" s="2165" t="e">
        <f t="shared" si="16"/>
        <v>#REF!</v>
      </c>
      <c r="AI37" s="2166" t="e">
        <f t="shared" si="16"/>
        <v>#REF!</v>
      </c>
      <c r="AJ37" s="2163" t="e">
        <f t="shared" si="16"/>
        <v>#REF!</v>
      </c>
      <c r="AK37" s="2167" t="e">
        <f t="shared" si="16"/>
        <v>#REF!</v>
      </c>
      <c r="AL37" s="2165" t="e">
        <f t="shared" si="16"/>
        <v>#REF!</v>
      </c>
      <c r="AM37" s="2166" t="e">
        <f t="shared" si="16"/>
        <v>#REF!</v>
      </c>
      <c r="AN37" s="2163" t="e">
        <f t="shared" si="16"/>
        <v>#REF!</v>
      </c>
      <c r="AO37" s="2163" t="e">
        <f t="shared" si="16"/>
        <v>#REF!</v>
      </c>
      <c r="AP37" s="2165" t="e">
        <f t="shared" si="16"/>
        <v>#REF!</v>
      </c>
      <c r="AQ37" s="2166" t="e">
        <f t="shared" si="16"/>
        <v>#REF!</v>
      </c>
      <c r="AR37" s="2163" t="e">
        <f t="shared" si="16"/>
        <v>#REF!</v>
      </c>
      <c r="AS37" s="2163" t="e">
        <f t="shared" si="16"/>
        <v>#REF!</v>
      </c>
      <c r="AT37" s="2163" t="e">
        <f t="shared" si="16"/>
        <v>#REF!</v>
      </c>
      <c r="AU37" s="2172" t="e">
        <f t="shared" si="16"/>
        <v>#REF!</v>
      </c>
      <c r="AV37" s="2173">
        <f t="shared" ref="AV37:BD37" si="17">SUM(AV33:AV36)</f>
        <v>0</v>
      </c>
      <c r="AW37" s="2173">
        <f t="shared" si="17"/>
        <v>0</v>
      </c>
      <c r="AX37" s="2173">
        <f t="shared" si="17"/>
        <v>0</v>
      </c>
      <c r="AY37" s="2174">
        <f t="shared" si="17"/>
        <v>0</v>
      </c>
      <c r="AZ37" s="2175">
        <f t="shared" si="17"/>
        <v>0</v>
      </c>
      <c r="BA37" s="2173">
        <f t="shared" si="17"/>
        <v>0</v>
      </c>
      <c r="BB37" s="2173">
        <f t="shared" si="17"/>
        <v>0</v>
      </c>
      <c r="BC37" s="2173">
        <f t="shared" si="17"/>
        <v>0</v>
      </c>
      <c r="BD37" s="2161">
        <f t="shared" si="17"/>
        <v>0</v>
      </c>
      <c r="BE37" s="2176" t="e">
        <f>SUM(BE34:BE36)</f>
        <v>#REF!</v>
      </c>
      <c r="BF37" s="2176" t="e">
        <f>SUM(BF34:BF36)</f>
        <v>#REF!</v>
      </c>
      <c r="BG37" s="2176" t="e">
        <f>SUM(BG34:BG36)</f>
        <v>#REF!</v>
      </c>
      <c r="BH37" s="2158"/>
      <c r="BI37" s="160" t="e">
        <f>IF(BG37=613, "+", "-")</f>
        <v>#REF!</v>
      </c>
    </row>
    <row r="38" spans="1:61" ht="15.75" customHeight="1" x14ac:dyDescent="0.2">
      <c r="A38" s="2177"/>
      <c r="B38" s="108" t="s">
        <v>91</v>
      </c>
      <c r="C38" s="403"/>
      <c r="D38" s="669"/>
      <c r="E38" s="409"/>
      <c r="F38" s="409"/>
      <c r="G38" s="409"/>
      <c r="H38" s="668"/>
      <c r="I38" s="408"/>
      <c r="J38" s="409"/>
      <c r="K38" s="410"/>
      <c r="L38" s="411"/>
      <c r="M38" s="412"/>
      <c r="N38" s="410"/>
      <c r="O38" s="410"/>
      <c r="P38" s="411"/>
      <c r="Q38" s="412"/>
      <c r="R38" s="410"/>
      <c r="S38" s="410"/>
      <c r="T38" s="410"/>
      <c r="U38" s="411"/>
      <c r="V38" s="412"/>
      <c r="W38" s="410"/>
      <c r="X38" s="410"/>
      <c r="Y38" s="411"/>
      <c r="Z38" s="412"/>
      <c r="AA38" s="410"/>
      <c r="AB38" s="410"/>
      <c r="AC38" s="411"/>
      <c r="AD38" s="412"/>
      <c r="AE38" s="410"/>
      <c r="AF38" s="410"/>
      <c r="AG38" s="409"/>
      <c r="AH38" s="668"/>
      <c r="AI38" s="408"/>
      <c r="AJ38" s="409"/>
      <c r="AK38" s="410"/>
      <c r="AL38" s="668"/>
      <c r="AM38" s="408"/>
      <c r="AN38" s="409"/>
      <c r="AO38" s="409"/>
      <c r="AP38" s="668"/>
      <c r="AQ38" s="408"/>
      <c r="AR38" s="409"/>
      <c r="AS38" s="409"/>
      <c r="AT38" s="409"/>
      <c r="AU38" s="667"/>
      <c r="AV38" s="409"/>
      <c r="AW38" s="409"/>
      <c r="AX38" s="409"/>
      <c r="AY38" s="668"/>
      <c r="AZ38" s="669"/>
      <c r="BA38" s="409"/>
      <c r="BB38" s="409"/>
      <c r="BC38" s="409"/>
      <c r="BD38" s="403"/>
      <c r="BE38" s="431">
        <f>SUM(D38:U38)</f>
        <v>0</v>
      </c>
      <c r="BF38" s="431">
        <f>SUM(W38:AU38)</f>
        <v>0</v>
      </c>
      <c r="BG38" s="433"/>
      <c r="BH38" s="434"/>
      <c r="BI38" s="160"/>
    </row>
    <row r="39" spans="1:61" s="730" customFormat="1" ht="15.75" customHeight="1" x14ac:dyDescent="0.25">
      <c r="A39" s="2154" t="s">
        <v>445</v>
      </c>
      <c r="B39" s="198" t="s">
        <v>364</v>
      </c>
      <c r="C39" s="164"/>
      <c r="D39" s="2155" t="e">
        <f>#REF!+#REF!</f>
        <v>#REF!</v>
      </c>
      <c r="E39" s="543" t="e">
        <f>#REF!+#REF!</f>
        <v>#REF!</v>
      </c>
      <c r="F39" s="543" t="e">
        <f>#REF!+#REF!</f>
        <v>#REF!</v>
      </c>
      <c r="G39" s="2156" t="e">
        <f>#REF!+#REF!</f>
        <v>#REF!</v>
      </c>
      <c r="H39" s="2157" t="e">
        <f>#REF!+#REF!</f>
        <v>#REF!</v>
      </c>
      <c r="I39" s="542" t="e">
        <f>#REF!+#REF!</f>
        <v>#REF!</v>
      </c>
      <c r="J39" s="543" t="e">
        <f>#REF!+#REF!</f>
        <v>#REF!</v>
      </c>
      <c r="K39" s="177" t="e">
        <f>#REF!+#REF!</f>
        <v>#REF!</v>
      </c>
      <c r="L39" s="178" t="e">
        <f>#REF!+#REF!</f>
        <v>#REF!</v>
      </c>
      <c r="M39" s="179" t="e">
        <f>#REF!+#REF!</f>
        <v>#REF!</v>
      </c>
      <c r="N39" s="177" t="e">
        <f>#REF!+#REF!</f>
        <v>#REF!</v>
      </c>
      <c r="O39" s="177" t="e">
        <f>#REF!+#REF!</f>
        <v>#REF!</v>
      </c>
      <c r="P39" s="178" t="e">
        <f>#REF!+#REF!</f>
        <v>#REF!</v>
      </c>
      <c r="Q39" s="179" t="e">
        <f>#REF!+#REF!</f>
        <v>#REF!</v>
      </c>
      <c r="R39" s="177" t="e">
        <f>#REF!+#REF!</f>
        <v>#REF!</v>
      </c>
      <c r="S39" s="177" t="e">
        <f>#REF!+#REF!</f>
        <v>#REF!</v>
      </c>
      <c r="T39" s="177" t="e">
        <f>#REF!+#REF!</f>
        <v>#REF!</v>
      </c>
      <c r="U39" s="716" t="e">
        <f>#REF!+#REF!</f>
        <v>#REF!</v>
      </c>
      <c r="V39" s="1875" t="e">
        <f>#REF!+#REF!</f>
        <v>#REF!</v>
      </c>
      <c r="W39" s="177" t="e">
        <f>#REF!+#REF!</f>
        <v>#REF!</v>
      </c>
      <c r="X39" s="177" t="e">
        <f>#REF!+#REF!</f>
        <v>#REF!</v>
      </c>
      <c r="Y39" s="178" t="e">
        <f>#REF!+#REF!</f>
        <v>#REF!</v>
      </c>
      <c r="Z39" s="179" t="e">
        <f>#REF!+#REF!</f>
        <v>#REF!</v>
      </c>
      <c r="AA39" s="177" t="e">
        <f>#REF!+#REF!</f>
        <v>#REF!</v>
      </c>
      <c r="AB39" s="177" t="e">
        <f>#REF!+#REF!</f>
        <v>#REF!</v>
      </c>
      <c r="AC39" s="178" t="e">
        <f>#REF!+#REF!</f>
        <v>#REF!</v>
      </c>
      <c r="AD39" s="179" t="e">
        <f>#REF!+#REF!</f>
        <v>#REF!</v>
      </c>
      <c r="AE39" s="177" t="e">
        <f>#REF!+#REF!</f>
        <v>#REF!</v>
      </c>
      <c r="AF39" s="177" t="e">
        <f>#REF!+#REF!</f>
        <v>#REF!</v>
      </c>
      <c r="AG39" s="543" t="e">
        <f>#REF!+#REF!</f>
        <v>#REF!</v>
      </c>
      <c r="AH39" s="2157" t="e">
        <f>#REF!+#REF!</f>
        <v>#REF!</v>
      </c>
      <c r="AI39" s="542" t="e">
        <f>#REF!+#REF!</f>
        <v>#REF!</v>
      </c>
      <c r="AJ39" s="543" t="e">
        <f>#REF!+#REF!</f>
        <v>#REF!</v>
      </c>
      <c r="AK39" s="177" t="e">
        <f>#REF!+#REF!</f>
        <v>#REF!</v>
      </c>
      <c r="AL39" s="2157" t="e">
        <f>#REF!+#REF!</f>
        <v>#REF!</v>
      </c>
      <c r="AM39" s="542" t="e">
        <f>#REF!+#REF!</f>
        <v>#REF!</v>
      </c>
      <c r="AN39" s="543" t="e">
        <f>#REF!+#REF!</f>
        <v>#REF!</v>
      </c>
      <c r="AO39" s="543" t="e">
        <f>#REF!+#REF!</f>
        <v>#REF!</v>
      </c>
      <c r="AP39" s="2157" t="e">
        <f>#REF!+#REF!</f>
        <v>#REF!</v>
      </c>
      <c r="AQ39" s="542" t="e">
        <f>#REF!+#REF!</f>
        <v>#REF!</v>
      </c>
      <c r="AR39" s="543" t="e">
        <f>#REF!+#REF!</f>
        <v>#REF!</v>
      </c>
      <c r="AS39" s="543" t="e">
        <f>#REF!+#REF!</f>
        <v>#REF!</v>
      </c>
      <c r="AT39" s="543" t="e">
        <f>#REF!+#REF!</f>
        <v>#REF!</v>
      </c>
      <c r="AU39" s="584" t="e">
        <f>#REF!+#REF!</f>
        <v>#REF!</v>
      </c>
      <c r="AV39" s="189"/>
      <c r="AW39" s="189"/>
      <c r="AX39" s="189"/>
      <c r="AY39" s="190"/>
      <c r="AZ39" s="191"/>
      <c r="BA39" s="189"/>
      <c r="BB39" s="189"/>
      <c r="BC39" s="189"/>
      <c r="BD39" s="192"/>
      <c r="BE39" s="227" t="e">
        <f t="shared" ref="BE39:BE44" si="18">SUM(D39:T39)</f>
        <v>#REF!</v>
      </c>
      <c r="BF39" s="227" t="e">
        <f t="shared" ref="BF39:BF44" si="19">SUM(W39:AT39)</f>
        <v>#REF!</v>
      </c>
      <c r="BG39" s="227" t="e">
        <f t="shared" ref="BG39:BG44" si="20">BE39+BF39</f>
        <v>#REF!</v>
      </c>
      <c r="BH39" s="2158"/>
      <c r="BI39" s="160" t="e">
        <f>IF(BG39=64, "+", "-")</f>
        <v>#REF!</v>
      </c>
    </row>
    <row r="40" spans="1:61" s="730" customFormat="1" ht="15.75" customHeight="1" x14ac:dyDescent="0.25">
      <c r="A40" s="2178" t="s">
        <v>445</v>
      </c>
      <c r="B40" s="196" t="s">
        <v>196</v>
      </c>
      <c r="C40" s="164"/>
      <c r="D40" s="2155">
        <f>СрСХМиО14!E13</f>
        <v>0</v>
      </c>
      <c r="E40" s="543">
        <f>СрСХМиО14!F13</f>
        <v>2</v>
      </c>
      <c r="F40" s="543">
        <f>СрСХМиО14!G13</f>
        <v>2</v>
      </c>
      <c r="G40" s="2156">
        <f>СрСХМиО14!H13</f>
        <v>0</v>
      </c>
      <c r="H40" s="2157">
        <f>СрСХМиО14!I13</f>
        <v>2</v>
      </c>
      <c r="I40" s="542">
        <f>СрСХМиО14!J13</f>
        <v>2</v>
      </c>
      <c r="J40" s="543">
        <f>СрСХМиО14!K13</f>
        <v>2</v>
      </c>
      <c r="K40" s="177">
        <f>СрСХМиО14!L13</f>
        <v>0</v>
      </c>
      <c r="L40" s="178">
        <f>СрСХМиО14!M13</f>
        <v>2</v>
      </c>
      <c r="M40" s="179">
        <f>СрСХМиО14!N13</f>
        <v>2</v>
      </c>
      <c r="N40" s="177">
        <f>СрСХМиО14!O13</f>
        <v>2</v>
      </c>
      <c r="O40" s="177">
        <f>СрСХМиО14!P13</f>
        <v>2</v>
      </c>
      <c r="P40" s="178">
        <f>СрСХМиО14!Q13</f>
        <v>0</v>
      </c>
      <c r="Q40" s="179">
        <f>СрСХМиО14!R13</f>
        <v>0</v>
      </c>
      <c r="R40" s="177">
        <f>СрСХМиО14!S13</f>
        <v>2</v>
      </c>
      <c r="S40" s="177">
        <f>СрСХМиО14!T13</f>
        <v>0</v>
      </c>
      <c r="T40" s="177">
        <f>СрСХМиО14!U13</f>
        <v>2</v>
      </c>
      <c r="U40" s="716">
        <f>СрСХМиО14!V13</f>
        <v>0</v>
      </c>
      <c r="V40" s="1875">
        <f>СрСХМиО14!W13</f>
        <v>0</v>
      </c>
      <c r="W40" s="177">
        <f>СрСХМиО14!X13</f>
        <v>0</v>
      </c>
      <c r="X40" s="177">
        <f>СрСХМиО14!Y13</f>
        <v>0</v>
      </c>
      <c r="Y40" s="178">
        <f>СрСХМиО14!Z13</f>
        <v>2</v>
      </c>
      <c r="Z40" s="179">
        <f>СрСХМиО14!AA13</f>
        <v>0</v>
      </c>
      <c r="AA40" s="177">
        <f>СрСХМиО14!AB13</f>
        <v>2</v>
      </c>
      <c r="AB40" s="177">
        <f>СрСХМиО14!AC13</f>
        <v>0</v>
      </c>
      <c r="AC40" s="178">
        <f>СрСХМиО14!AD13</f>
        <v>2</v>
      </c>
      <c r="AD40" s="179">
        <f>СрСХМиО14!AE13</f>
        <v>0</v>
      </c>
      <c r="AE40" s="177">
        <f>СрСХМиО14!AF13</f>
        <v>2</v>
      </c>
      <c r="AF40" s="177">
        <f>СрСХМиО14!AG13</f>
        <v>0</v>
      </c>
      <c r="AG40" s="543">
        <f>СрСХМиО14!AH13</f>
        <v>2</v>
      </c>
      <c r="AH40" s="2157">
        <f>СрСХМиО14!AI13</f>
        <v>0</v>
      </c>
      <c r="AI40" s="542">
        <f>СрСХМиО14!AJ13</f>
        <v>2</v>
      </c>
      <c r="AJ40" s="543">
        <f>СрСХМиО14!AK13</f>
        <v>0</v>
      </c>
      <c r="AK40" s="177">
        <f>СрСХМиО14!AL13</f>
        <v>2</v>
      </c>
      <c r="AL40" s="2157">
        <f>СрСХМиО14!AM13</f>
        <v>0</v>
      </c>
      <c r="AM40" s="542">
        <f>СрСХМиО14!AN13</f>
        <v>2</v>
      </c>
      <c r="AN40" s="543">
        <f>СрСХМиО14!AO13</f>
        <v>0</v>
      </c>
      <c r="AO40" s="543">
        <f>СрСХМиО14!AP13</f>
        <v>2</v>
      </c>
      <c r="AP40" s="2157">
        <f>СрСХМиО14!AQ13</f>
        <v>0</v>
      </c>
      <c r="AQ40" s="542">
        <f>СрСХМиО14!AR13</f>
        <v>2</v>
      </c>
      <c r="AR40" s="543">
        <f>СрСХМиО14!AS13</f>
        <v>0</v>
      </c>
      <c r="AS40" s="543">
        <f>СрСХМиО14!AT13</f>
        <v>2</v>
      </c>
      <c r="AT40" s="543">
        <f>СрСХМиО14!AU13</f>
        <v>2</v>
      </c>
      <c r="AU40" s="584">
        <f>СрСХМиО14!AV70</f>
        <v>0</v>
      </c>
      <c r="AV40" s="189"/>
      <c r="AW40" s="189"/>
      <c r="AX40" s="189"/>
      <c r="AY40" s="190"/>
      <c r="AZ40" s="191"/>
      <c r="BA40" s="189"/>
      <c r="BB40" s="189"/>
      <c r="BC40" s="189"/>
      <c r="BD40" s="192"/>
      <c r="BE40" s="227">
        <f t="shared" si="18"/>
        <v>22</v>
      </c>
      <c r="BF40" s="227">
        <f t="shared" si="19"/>
        <v>24</v>
      </c>
      <c r="BG40" s="227">
        <f t="shared" si="20"/>
        <v>46</v>
      </c>
      <c r="BH40" s="2158"/>
      <c r="BI40" s="160" t="str">
        <f>IF(BG40=75, "+", "-")</f>
        <v>-</v>
      </c>
    </row>
    <row r="41" spans="1:61" s="730" customFormat="1" ht="15.75" customHeight="1" x14ac:dyDescent="0.25">
      <c r="A41" s="2178" t="s">
        <v>445</v>
      </c>
      <c r="B41" s="196" t="s">
        <v>110</v>
      </c>
      <c r="C41" s="164"/>
      <c r="D41" s="2155" t="e">
        <f>#REF!+#REF!</f>
        <v>#REF!</v>
      </c>
      <c r="E41" s="543" t="e">
        <f>#REF!+#REF!</f>
        <v>#REF!</v>
      </c>
      <c r="F41" s="543" t="e">
        <f>#REF!+#REF!</f>
        <v>#REF!</v>
      </c>
      <c r="G41" s="2156" t="e">
        <f>#REF!+#REF!</f>
        <v>#REF!</v>
      </c>
      <c r="H41" s="2157" t="e">
        <f>#REF!+#REF!</f>
        <v>#REF!</v>
      </c>
      <c r="I41" s="542" t="e">
        <f>#REF!+#REF!</f>
        <v>#REF!</v>
      </c>
      <c r="J41" s="543" t="e">
        <f>#REF!+#REF!</f>
        <v>#REF!</v>
      </c>
      <c r="K41" s="177" t="e">
        <f>#REF!+#REF!</f>
        <v>#REF!</v>
      </c>
      <c r="L41" s="178" t="e">
        <f>#REF!+#REF!</f>
        <v>#REF!</v>
      </c>
      <c r="M41" s="179" t="e">
        <f>#REF!+#REF!</f>
        <v>#REF!</v>
      </c>
      <c r="N41" s="177" t="e">
        <f>#REF!+#REF!</f>
        <v>#REF!</v>
      </c>
      <c r="O41" s="177" t="e">
        <f>#REF!+#REF!</f>
        <v>#REF!</v>
      </c>
      <c r="P41" s="178" t="e">
        <f>#REF!+#REF!</f>
        <v>#REF!</v>
      </c>
      <c r="Q41" s="179" t="e">
        <f>#REF!+#REF!</f>
        <v>#REF!</v>
      </c>
      <c r="R41" s="177" t="e">
        <f>#REF!+#REF!</f>
        <v>#REF!</v>
      </c>
      <c r="S41" s="177" t="e">
        <f>#REF!+#REF!</f>
        <v>#REF!</v>
      </c>
      <c r="T41" s="177" t="e">
        <f>#REF!+#REF!</f>
        <v>#REF!</v>
      </c>
      <c r="U41" s="716" t="e">
        <f>#REF!+#REF!</f>
        <v>#REF!</v>
      </c>
      <c r="V41" s="1875" t="e">
        <f>#REF!+#REF!</f>
        <v>#REF!</v>
      </c>
      <c r="W41" s="177" t="e">
        <f>#REF!+#REF!</f>
        <v>#REF!</v>
      </c>
      <c r="X41" s="177" t="e">
        <f>#REF!+#REF!</f>
        <v>#REF!</v>
      </c>
      <c r="Y41" s="178" t="e">
        <f>#REF!+#REF!</f>
        <v>#REF!</v>
      </c>
      <c r="Z41" s="179" t="e">
        <f>#REF!+#REF!</f>
        <v>#REF!</v>
      </c>
      <c r="AA41" s="177" t="e">
        <f>#REF!+#REF!</f>
        <v>#REF!</v>
      </c>
      <c r="AB41" s="177" t="e">
        <f>#REF!+#REF!</f>
        <v>#REF!</v>
      </c>
      <c r="AC41" s="178" t="e">
        <f>#REF!+#REF!</f>
        <v>#REF!</v>
      </c>
      <c r="AD41" s="179" t="e">
        <f>#REF!+#REF!</f>
        <v>#REF!</v>
      </c>
      <c r="AE41" s="177" t="e">
        <f>#REF!+#REF!</f>
        <v>#REF!</v>
      </c>
      <c r="AF41" s="177" t="e">
        <f>#REF!+#REF!</f>
        <v>#REF!</v>
      </c>
      <c r="AG41" s="543" t="e">
        <f>#REF!+#REF!</f>
        <v>#REF!</v>
      </c>
      <c r="AH41" s="2157" t="e">
        <f>#REF!+#REF!</f>
        <v>#REF!</v>
      </c>
      <c r="AI41" s="542" t="e">
        <f>#REF!+#REF!</f>
        <v>#REF!</v>
      </c>
      <c r="AJ41" s="543" t="e">
        <f>#REF!+#REF!</f>
        <v>#REF!</v>
      </c>
      <c r="AK41" s="177" t="e">
        <f>#REF!+#REF!</f>
        <v>#REF!</v>
      </c>
      <c r="AL41" s="2157" t="e">
        <f>#REF!+#REF!</f>
        <v>#REF!</v>
      </c>
      <c r="AM41" s="542" t="e">
        <f>#REF!+#REF!</f>
        <v>#REF!</v>
      </c>
      <c r="AN41" s="543" t="e">
        <f>#REF!+#REF!</f>
        <v>#REF!</v>
      </c>
      <c r="AO41" s="543" t="e">
        <f>#REF!+#REF!</f>
        <v>#REF!</v>
      </c>
      <c r="AP41" s="2157" t="e">
        <f>#REF!+#REF!</f>
        <v>#REF!</v>
      </c>
      <c r="AQ41" s="542" t="e">
        <f>#REF!+#REF!</f>
        <v>#REF!</v>
      </c>
      <c r="AR41" s="543" t="e">
        <f>#REF!+#REF!</f>
        <v>#REF!</v>
      </c>
      <c r="AS41" s="543" t="e">
        <f>#REF!+#REF!</f>
        <v>#REF!</v>
      </c>
      <c r="AT41" s="543" t="e">
        <f>#REF!+#REF!</f>
        <v>#REF!</v>
      </c>
      <c r="AU41" s="584" t="e">
        <f>#REF!+#REF!</f>
        <v>#REF!</v>
      </c>
      <c r="AV41" s="189"/>
      <c r="AW41" s="189"/>
      <c r="AX41" s="189"/>
      <c r="AY41" s="190"/>
      <c r="AZ41" s="191"/>
      <c r="BA41" s="189"/>
      <c r="BB41" s="189"/>
      <c r="BC41" s="189"/>
      <c r="BD41" s="192"/>
      <c r="BE41" s="227" t="e">
        <f t="shared" si="18"/>
        <v>#REF!</v>
      </c>
      <c r="BF41" s="227" t="e">
        <f t="shared" si="19"/>
        <v>#REF!</v>
      </c>
      <c r="BG41" s="227" t="e">
        <f t="shared" si="20"/>
        <v>#REF!</v>
      </c>
      <c r="BH41" s="2158"/>
      <c r="BI41" s="160" t="e">
        <f>IF(BG41=334, "+", "-")</f>
        <v>#REF!</v>
      </c>
    </row>
    <row r="42" spans="1:61" s="730" customFormat="1" ht="15.75" customHeight="1" x14ac:dyDescent="0.25">
      <c r="A42" s="2178" t="s">
        <v>445</v>
      </c>
      <c r="B42" s="196" t="s">
        <v>446</v>
      </c>
      <c r="C42" s="164"/>
      <c r="D42" s="2155" t="e">
        <f>#REF!+'Т12-22-32'!E100+#REF!</f>
        <v>#REF!</v>
      </c>
      <c r="E42" s="543" t="e">
        <f>#REF!+'Т12-22-32'!F100+#REF!</f>
        <v>#REF!</v>
      </c>
      <c r="F42" s="543" t="e">
        <f>#REF!+'Т12-22-32'!G100+#REF!</f>
        <v>#REF!</v>
      </c>
      <c r="G42" s="2156" t="e">
        <f>#REF!+'Т12-22-32'!H100+#REF!</f>
        <v>#REF!</v>
      </c>
      <c r="H42" s="2157" t="e">
        <f>#REF!+'Т12-22-32'!I100+#REF!</f>
        <v>#REF!</v>
      </c>
      <c r="I42" s="542" t="e">
        <f>#REF!+'Т12-22-32'!J100+#REF!</f>
        <v>#REF!</v>
      </c>
      <c r="J42" s="543" t="e">
        <f>#REF!+'Т12-22-32'!K100+#REF!</f>
        <v>#REF!</v>
      </c>
      <c r="K42" s="177" t="e">
        <f>#REF!+'Т12-22-32'!L100+#REF!</f>
        <v>#REF!</v>
      </c>
      <c r="L42" s="178" t="e">
        <f>#REF!+'Т12-22-32'!M100+#REF!</f>
        <v>#REF!</v>
      </c>
      <c r="M42" s="179" t="e">
        <f>#REF!+'Т12-22-32'!N100+#REF!</f>
        <v>#REF!</v>
      </c>
      <c r="N42" s="177" t="e">
        <f>#REF!+'Т12-22-32'!O100+#REF!</f>
        <v>#REF!</v>
      </c>
      <c r="O42" s="177" t="e">
        <f>#REF!+'Т12-22-32'!P100+#REF!</f>
        <v>#REF!</v>
      </c>
      <c r="P42" s="178" t="e">
        <f>#REF!+'Т12-22-32'!Q100+#REF!</f>
        <v>#REF!</v>
      </c>
      <c r="Q42" s="179" t="e">
        <f>#REF!+'Т12-22-32'!R100+#REF!</f>
        <v>#REF!</v>
      </c>
      <c r="R42" s="177" t="e">
        <f>#REF!+'Т12-22-32'!S100+#REF!</f>
        <v>#REF!</v>
      </c>
      <c r="S42" s="177" t="e">
        <f>#REF!+'Т12-22-32'!T100+#REF!</f>
        <v>#REF!</v>
      </c>
      <c r="T42" s="177" t="e">
        <f>#REF!+'Т12-22-32'!U100+#REF!</f>
        <v>#REF!</v>
      </c>
      <c r="U42" s="716" t="e">
        <f>#REF!+'Т12-22-32'!V100+#REF!</f>
        <v>#REF!</v>
      </c>
      <c r="V42" s="1875" t="e">
        <f>#REF!+'Т12-22-32'!W100+#REF!</f>
        <v>#REF!</v>
      </c>
      <c r="W42" s="177" t="e">
        <f>#REF!+'Т12-22-32'!X100+#REF!</f>
        <v>#REF!</v>
      </c>
      <c r="X42" s="177" t="e">
        <f>#REF!+'Т12-22-32'!Y100+#REF!</f>
        <v>#REF!</v>
      </c>
      <c r="Y42" s="178" t="e">
        <f>#REF!+'Т12-22-32'!Z100+#REF!</f>
        <v>#REF!</v>
      </c>
      <c r="Z42" s="179" t="e">
        <f>#REF!+'Т12-22-32'!AA100+#REF!</f>
        <v>#REF!</v>
      </c>
      <c r="AA42" s="177" t="e">
        <f>#REF!+'Т12-22-32'!AB100+#REF!</f>
        <v>#REF!</v>
      </c>
      <c r="AB42" s="177" t="e">
        <f>#REF!+'Т12-22-32'!AC100+#REF!</f>
        <v>#REF!</v>
      </c>
      <c r="AC42" s="178" t="e">
        <f>#REF!+'Т12-22-32'!AD100+#REF!</f>
        <v>#REF!</v>
      </c>
      <c r="AD42" s="179" t="e">
        <f>#REF!+'Т12-22-32'!AE100+#REF!</f>
        <v>#REF!</v>
      </c>
      <c r="AE42" s="177" t="e">
        <f>#REF!+'Т12-22-32'!AF100+#REF!</f>
        <v>#REF!</v>
      </c>
      <c r="AF42" s="177" t="e">
        <f>#REF!+'Т12-22-32'!AG100+#REF!</f>
        <v>#REF!</v>
      </c>
      <c r="AG42" s="543" t="e">
        <f>#REF!+'Т12-22-32'!AH100+#REF!</f>
        <v>#REF!</v>
      </c>
      <c r="AH42" s="2157" t="e">
        <f>#REF!+'Т12-22-32'!AI100+#REF!</f>
        <v>#REF!</v>
      </c>
      <c r="AI42" s="542" t="e">
        <f>#REF!+'Т12-22-32'!AJ100+#REF!</f>
        <v>#REF!</v>
      </c>
      <c r="AJ42" s="543" t="e">
        <f>#REF!+'Т12-22-32'!AK100+#REF!</f>
        <v>#REF!</v>
      </c>
      <c r="AK42" s="177" t="e">
        <f>#REF!+'Т12-22-32'!AL100+#REF!</f>
        <v>#REF!</v>
      </c>
      <c r="AL42" s="2157" t="e">
        <f>#REF!+'Т12-22-32'!AM100+#REF!</f>
        <v>#REF!</v>
      </c>
      <c r="AM42" s="542" t="e">
        <f>#REF!+'Т12-22-32'!AN100+#REF!</f>
        <v>#REF!</v>
      </c>
      <c r="AN42" s="543" t="e">
        <f>#REF!+'Т12-22-32'!AO100+#REF!</f>
        <v>#REF!</v>
      </c>
      <c r="AO42" s="543" t="e">
        <f>#REF!+'Т12-22-32'!AP100+#REF!</f>
        <v>#REF!</v>
      </c>
      <c r="AP42" s="2157" t="e">
        <f>#REF!+'Т12-22-32'!AQ100+#REF!</f>
        <v>#REF!</v>
      </c>
      <c r="AQ42" s="542" t="e">
        <f>#REF!+'Т12-22-32'!AR100+#REF!</f>
        <v>#REF!</v>
      </c>
      <c r="AR42" s="543" t="e">
        <f>#REF!+'Т12-22-32'!AS100+#REF!</f>
        <v>#REF!</v>
      </c>
      <c r="AS42" s="543" t="e">
        <f>#REF!+'Т12-22-32'!AT100+#REF!</f>
        <v>#REF!</v>
      </c>
      <c r="AT42" s="543" t="e">
        <f>#REF!+'Т12-22-32'!AU100+#REF!</f>
        <v>#REF!</v>
      </c>
      <c r="AU42" s="584" t="e">
        <f>#REF!+'Т12-22-32'!AV100+#REF!</f>
        <v>#REF!</v>
      </c>
      <c r="AV42" s="189"/>
      <c r="AW42" s="189"/>
      <c r="AX42" s="189"/>
      <c r="AY42" s="190"/>
      <c r="AZ42" s="191"/>
      <c r="BA42" s="189"/>
      <c r="BB42" s="189"/>
      <c r="BC42" s="189"/>
      <c r="BD42" s="192"/>
      <c r="BE42" s="227" t="e">
        <f t="shared" si="18"/>
        <v>#REF!</v>
      </c>
      <c r="BF42" s="227" t="e">
        <f t="shared" si="19"/>
        <v>#REF!</v>
      </c>
      <c r="BG42" s="227" t="e">
        <f t="shared" si="20"/>
        <v>#REF!</v>
      </c>
      <c r="BH42" s="2158"/>
      <c r="BI42" s="160" t="e">
        <f>IF(BG42=176, "+", "-")</f>
        <v>#REF!</v>
      </c>
    </row>
    <row r="43" spans="1:61" s="730" customFormat="1" ht="15.75" customHeight="1" x14ac:dyDescent="0.25">
      <c r="A43" s="2178" t="s">
        <v>445</v>
      </c>
      <c r="B43" s="196" t="s">
        <v>245</v>
      </c>
      <c r="C43" s="164"/>
      <c r="D43" s="2155">
        <f>'Т12-22-32'!E74</f>
        <v>4</v>
      </c>
      <c r="E43" s="543">
        <f>'Т12-22-32'!F74</f>
        <v>4</v>
      </c>
      <c r="F43" s="543">
        <f>'Т12-22-32'!G74</f>
        <v>4</v>
      </c>
      <c r="G43" s="2156">
        <f>'Т12-22-32'!H74</f>
        <v>4</v>
      </c>
      <c r="H43" s="2157">
        <f>'Т12-22-32'!I74</f>
        <v>2</v>
      </c>
      <c r="I43" s="542">
        <f>'Т12-22-32'!J74</f>
        <v>4</v>
      </c>
      <c r="J43" s="543">
        <f>'Т12-22-32'!K74</f>
        <v>4</v>
      </c>
      <c r="K43" s="177">
        <f>'Т12-22-32'!L74</f>
        <v>6</v>
      </c>
      <c r="L43" s="178">
        <f>'Т12-22-32'!M74</f>
        <v>4</v>
      </c>
      <c r="M43" s="179">
        <f>'Т12-22-32'!N74</f>
        <v>2</v>
      </c>
      <c r="N43" s="177">
        <f>'Т12-22-32'!O74</f>
        <v>4</v>
      </c>
      <c r="O43" s="177">
        <f>'Т12-22-32'!P74</f>
        <v>6</v>
      </c>
      <c r="P43" s="178">
        <f>'Т12-22-32'!Q74</f>
        <v>6</v>
      </c>
      <c r="Q43" s="179">
        <f>'Т12-22-32'!R74</f>
        <v>6</v>
      </c>
      <c r="R43" s="177">
        <f>'Т12-22-32'!S74</f>
        <v>4</v>
      </c>
      <c r="S43" s="177">
        <f>'Т12-22-32'!T74</f>
        <v>4</v>
      </c>
      <c r="T43" s="177">
        <f>'Т12-22-32'!U74</f>
        <v>4</v>
      </c>
      <c r="U43" s="716">
        <f>'Т12-22-32'!V74</f>
        <v>0</v>
      </c>
      <c r="V43" s="1875">
        <f>'Т12-22-32'!W74</f>
        <v>0</v>
      </c>
      <c r="W43" s="177">
        <f>'Т12-22-32'!X74</f>
        <v>0</v>
      </c>
      <c r="X43" s="177">
        <f>'Т12-22-32'!Y74</f>
        <v>2</v>
      </c>
      <c r="Y43" s="178">
        <f>'Т12-22-32'!Z74</f>
        <v>0</v>
      </c>
      <c r="Z43" s="179">
        <f>'Т12-22-32'!AA74</f>
        <v>2</v>
      </c>
      <c r="AA43" s="177">
        <f>'Т12-22-32'!AB74</f>
        <v>2</v>
      </c>
      <c r="AB43" s="177">
        <f>'Т12-22-32'!AC74</f>
        <v>2</v>
      </c>
      <c r="AC43" s="178">
        <f>'Т12-22-32'!AD74</f>
        <v>2</v>
      </c>
      <c r="AD43" s="179">
        <f>'Т12-22-32'!AE74</f>
        <v>0</v>
      </c>
      <c r="AE43" s="177">
        <f>'Т12-22-32'!AF74</f>
        <v>0</v>
      </c>
      <c r="AF43" s="177">
        <f>'Т12-22-32'!AG74</f>
        <v>0</v>
      </c>
      <c r="AG43" s="543">
        <f>'Т12-22-32'!AH74</f>
        <v>0</v>
      </c>
      <c r="AH43" s="2157">
        <f>'Т12-22-32'!AI74</f>
        <v>0</v>
      </c>
      <c r="AI43" s="542">
        <f>'Т12-22-32'!AJ74</f>
        <v>0</v>
      </c>
      <c r="AJ43" s="543">
        <f>'Т12-22-32'!AK74</f>
        <v>0</v>
      </c>
      <c r="AK43" s="177">
        <f>'Т12-22-32'!AL74</f>
        <v>0</v>
      </c>
      <c r="AL43" s="2157">
        <f>'Т12-22-32'!AM74</f>
        <v>2</v>
      </c>
      <c r="AM43" s="542">
        <f>'Т12-22-32'!AN74</f>
        <v>0</v>
      </c>
      <c r="AN43" s="543">
        <f>'Т12-22-32'!AO74</f>
        <v>2</v>
      </c>
      <c r="AO43" s="543">
        <f>'Т12-22-32'!AP74</f>
        <v>2</v>
      </c>
      <c r="AP43" s="2157">
        <f>'Т12-22-32'!AQ74</f>
        <v>4</v>
      </c>
      <c r="AQ43" s="542">
        <f>'Т12-22-32'!AR74</f>
        <v>0</v>
      </c>
      <c r="AR43" s="543">
        <f>'Т12-22-32'!AS74</f>
        <v>0</v>
      </c>
      <c r="AS43" s="543">
        <f>'Т12-22-32'!AT74</f>
        <v>0</v>
      </c>
      <c r="AT43" s="543">
        <f>'Т12-22-32'!AU74</f>
        <v>0</v>
      </c>
      <c r="AU43" s="584">
        <f>'Т12-22-32'!AV74</f>
        <v>0</v>
      </c>
      <c r="AV43" s="189"/>
      <c r="AW43" s="189"/>
      <c r="AX43" s="189"/>
      <c r="AY43" s="190"/>
      <c r="AZ43" s="191"/>
      <c r="BA43" s="189"/>
      <c r="BB43" s="189"/>
      <c r="BC43" s="189"/>
      <c r="BD43" s="192"/>
      <c r="BE43" s="227">
        <f t="shared" si="18"/>
        <v>72</v>
      </c>
      <c r="BF43" s="227">
        <f t="shared" si="19"/>
        <v>20</v>
      </c>
      <c r="BG43" s="227">
        <f t="shared" si="20"/>
        <v>92</v>
      </c>
      <c r="BH43" s="2158"/>
      <c r="BI43" s="160" t="str">
        <f>IF(BG43=32, "+", "-")</f>
        <v>-</v>
      </c>
    </row>
    <row r="44" spans="1:61" s="730" customFormat="1" ht="15.75" customHeight="1" x14ac:dyDescent="0.25">
      <c r="A44" s="2178" t="s">
        <v>445</v>
      </c>
      <c r="B44" s="196" t="s">
        <v>123</v>
      </c>
      <c r="C44" s="164" t="s">
        <v>42</v>
      </c>
      <c r="D44" s="2155" t="e">
        <f>#REF!+#REF!</f>
        <v>#REF!</v>
      </c>
      <c r="E44" s="543" t="e">
        <f>#REF!+#REF!</f>
        <v>#REF!</v>
      </c>
      <c r="F44" s="543" t="e">
        <f>#REF!+#REF!</f>
        <v>#REF!</v>
      </c>
      <c r="G44" s="2156" t="e">
        <f>#REF!+#REF!</f>
        <v>#REF!</v>
      </c>
      <c r="H44" s="2157" t="e">
        <f>#REF!+#REF!</f>
        <v>#REF!</v>
      </c>
      <c r="I44" s="542" t="e">
        <f>#REF!+#REF!</f>
        <v>#REF!</v>
      </c>
      <c r="J44" s="543" t="e">
        <f>#REF!+#REF!</f>
        <v>#REF!</v>
      </c>
      <c r="K44" s="177" t="e">
        <f>#REF!+#REF!</f>
        <v>#REF!</v>
      </c>
      <c r="L44" s="178" t="e">
        <f>#REF!+#REF!</f>
        <v>#REF!</v>
      </c>
      <c r="M44" s="179" t="e">
        <f>#REF!+#REF!</f>
        <v>#REF!</v>
      </c>
      <c r="N44" s="177" t="e">
        <f>#REF!+#REF!</f>
        <v>#REF!</v>
      </c>
      <c r="O44" s="177" t="e">
        <f>#REF!+#REF!</f>
        <v>#REF!</v>
      </c>
      <c r="P44" s="178" t="e">
        <f>#REF!+#REF!</f>
        <v>#REF!</v>
      </c>
      <c r="Q44" s="179" t="e">
        <f>#REF!+#REF!</f>
        <v>#REF!</v>
      </c>
      <c r="R44" s="177" t="e">
        <f>#REF!+#REF!</f>
        <v>#REF!</v>
      </c>
      <c r="S44" s="177" t="e">
        <f>#REF!+#REF!</f>
        <v>#REF!</v>
      </c>
      <c r="T44" s="177" t="e">
        <f>#REF!+#REF!</f>
        <v>#REF!</v>
      </c>
      <c r="U44" s="716" t="e">
        <f>#REF!+#REF!</f>
        <v>#REF!</v>
      </c>
      <c r="V44" s="1875" t="e">
        <f>#REF!+#REF!</f>
        <v>#REF!</v>
      </c>
      <c r="W44" s="177" t="e">
        <f>#REF!+#REF!</f>
        <v>#REF!</v>
      </c>
      <c r="X44" s="177" t="e">
        <f>#REF!+#REF!</f>
        <v>#REF!</v>
      </c>
      <c r="Y44" s="178" t="e">
        <f>#REF!+#REF!</f>
        <v>#REF!</v>
      </c>
      <c r="Z44" s="179" t="e">
        <f>#REF!+#REF!</f>
        <v>#REF!</v>
      </c>
      <c r="AA44" s="177" t="e">
        <f>#REF!+#REF!</f>
        <v>#REF!</v>
      </c>
      <c r="AB44" s="177" t="e">
        <f>#REF!+#REF!</f>
        <v>#REF!</v>
      </c>
      <c r="AC44" s="178" t="e">
        <f>#REF!+#REF!</f>
        <v>#REF!</v>
      </c>
      <c r="AD44" s="179" t="e">
        <f>#REF!+#REF!</f>
        <v>#REF!</v>
      </c>
      <c r="AE44" s="177" t="e">
        <f>#REF!+#REF!</f>
        <v>#REF!</v>
      </c>
      <c r="AF44" s="177" t="e">
        <f>#REF!+#REF!</f>
        <v>#REF!</v>
      </c>
      <c r="AG44" s="543" t="e">
        <f>#REF!+#REF!</f>
        <v>#REF!</v>
      </c>
      <c r="AH44" s="2157" t="e">
        <f>#REF!+#REF!</f>
        <v>#REF!</v>
      </c>
      <c r="AI44" s="542" t="e">
        <f>#REF!+#REF!</f>
        <v>#REF!</v>
      </c>
      <c r="AJ44" s="543" t="e">
        <f>#REF!+#REF!</f>
        <v>#REF!</v>
      </c>
      <c r="AK44" s="177" t="e">
        <f>#REF!+#REF!</f>
        <v>#REF!</v>
      </c>
      <c r="AL44" s="2157" t="e">
        <f>#REF!+#REF!</f>
        <v>#REF!</v>
      </c>
      <c r="AM44" s="542" t="e">
        <f>#REF!+#REF!</f>
        <v>#REF!</v>
      </c>
      <c r="AN44" s="543" t="e">
        <f>#REF!+#REF!</f>
        <v>#REF!</v>
      </c>
      <c r="AO44" s="543" t="e">
        <f>#REF!+#REF!</f>
        <v>#REF!</v>
      </c>
      <c r="AP44" s="2157" t="e">
        <f>#REF!+#REF!</f>
        <v>#REF!</v>
      </c>
      <c r="AQ44" s="542" t="e">
        <f>#REF!+#REF!</f>
        <v>#REF!</v>
      </c>
      <c r="AR44" s="543" t="e">
        <f>#REF!+#REF!</f>
        <v>#REF!</v>
      </c>
      <c r="AS44" s="543" t="e">
        <f>#REF!+#REF!</f>
        <v>#REF!</v>
      </c>
      <c r="AT44" s="543" t="e">
        <f>#REF!+#REF!</f>
        <v>#REF!</v>
      </c>
      <c r="AU44" s="584" t="e">
        <f>#REF!+#REF!</f>
        <v>#REF!</v>
      </c>
      <c r="AV44" s="189"/>
      <c r="AW44" s="189"/>
      <c r="AX44" s="189"/>
      <c r="AY44" s="190"/>
      <c r="AZ44" s="191"/>
      <c r="BA44" s="189"/>
      <c r="BB44" s="189"/>
      <c r="BC44" s="189"/>
      <c r="BD44" s="192"/>
      <c r="BE44" s="227" t="e">
        <f t="shared" si="18"/>
        <v>#REF!</v>
      </c>
      <c r="BF44" s="227" t="e">
        <f t="shared" si="19"/>
        <v>#REF!</v>
      </c>
      <c r="BG44" s="227" t="e">
        <f t="shared" si="20"/>
        <v>#REF!</v>
      </c>
      <c r="BH44" s="2158"/>
      <c r="BI44" s="160" t="e">
        <f>IF(BG44=61, "+", "-")</f>
        <v>#REF!</v>
      </c>
    </row>
    <row r="45" spans="1:61" s="730" customFormat="1" ht="15.75" customHeight="1" x14ac:dyDescent="0.25">
      <c r="A45" s="2159"/>
      <c r="B45" s="2160"/>
      <c r="C45" s="2161"/>
      <c r="D45" s="2162" t="e">
        <f t="shared" ref="D45:AU45" si="21">SUM(D39:D44)</f>
        <v>#REF!</v>
      </c>
      <c r="E45" s="2163" t="e">
        <f t="shared" si="21"/>
        <v>#REF!</v>
      </c>
      <c r="F45" s="2163" t="e">
        <f t="shared" si="21"/>
        <v>#REF!</v>
      </c>
      <c r="G45" s="2164" t="e">
        <f t="shared" si="21"/>
        <v>#REF!</v>
      </c>
      <c r="H45" s="2165" t="e">
        <f t="shared" si="21"/>
        <v>#REF!</v>
      </c>
      <c r="I45" s="2166" t="e">
        <f t="shared" si="21"/>
        <v>#REF!</v>
      </c>
      <c r="J45" s="2163" t="e">
        <f t="shared" si="21"/>
        <v>#REF!</v>
      </c>
      <c r="K45" s="2167" t="e">
        <f t="shared" si="21"/>
        <v>#REF!</v>
      </c>
      <c r="L45" s="2168" t="e">
        <f t="shared" si="21"/>
        <v>#REF!</v>
      </c>
      <c r="M45" s="2169" t="e">
        <f t="shared" si="21"/>
        <v>#REF!</v>
      </c>
      <c r="N45" s="2167" t="e">
        <f t="shared" si="21"/>
        <v>#REF!</v>
      </c>
      <c r="O45" s="2167" t="e">
        <f t="shared" si="21"/>
        <v>#REF!</v>
      </c>
      <c r="P45" s="2168" t="e">
        <f t="shared" si="21"/>
        <v>#REF!</v>
      </c>
      <c r="Q45" s="2169" t="e">
        <f t="shared" si="21"/>
        <v>#REF!</v>
      </c>
      <c r="R45" s="2167" t="e">
        <f t="shared" si="21"/>
        <v>#REF!</v>
      </c>
      <c r="S45" s="2167" t="e">
        <f t="shared" si="21"/>
        <v>#REF!</v>
      </c>
      <c r="T45" s="2167" t="e">
        <f t="shared" si="21"/>
        <v>#REF!</v>
      </c>
      <c r="U45" s="2170" t="e">
        <f t="shared" si="21"/>
        <v>#REF!</v>
      </c>
      <c r="V45" s="2171" t="e">
        <f t="shared" si="21"/>
        <v>#REF!</v>
      </c>
      <c r="W45" s="2167" t="e">
        <f t="shared" si="21"/>
        <v>#REF!</v>
      </c>
      <c r="X45" s="2167" t="e">
        <f t="shared" si="21"/>
        <v>#REF!</v>
      </c>
      <c r="Y45" s="2168" t="e">
        <f t="shared" si="21"/>
        <v>#REF!</v>
      </c>
      <c r="Z45" s="2169" t="e">
        <f t="shared" si="21"/>
        <v>#REF!</v>
      </c>
      <c r="AA45" s="2167" t="e">
        <f t="shared" si="21"/>
        <v>#REF!</v>
      </c>
      <c r="AB45" s="2167" t="e">
        <f t="shared" si="21"/>
        <v>#REF!</v>
      </c>
      <c r="AC45" s="2168" t="e">
        <f t="shared" si="21"/>
        <v>#REF!</v>
      </c>
      <c r="AD45" s="2169" t="e">
        <f t="shared" si="21"/>
        <v>#REF!</v>
      </c>
      <c r="AE45" s="2167" t="e">
        <f t="shared" si="21"/>
        <v>#REF!</v>
      </c>
      <c r="AF45" s="2167" t="e">
        <f t="shared" si="21"/>
        <v>#REF!</v>
      </c>
      <c r="AG45" s="2163" t="e">
        <f t="shared" si="21"/>
        <v>#REF!</v>
      </c>
      <c r="AH45" s="2165" t="e">
        <f t="shared" si="21"/>
        <v>#REF!</v>
      </c>
      <c r="AI45" s="2166" t="e">
        <f t="shared" si="21"/>
        <v>#REF!</v>
      </c>
      <c r="AJ45" s="2163" t="e">
        <f t="shared" si="21"/>
        <v>#REF!</v>
      </c>
      <c r="AK45" s="2167" t="e">
        <f t="shared" si="21"/>
        <v>#REF!</v>
      </c>
      <c r="AL45" s="2165" t="e">
        <f t="shared" si="21"/>
        <v>#REF!</v>
      </c>
      <c r="AM45" s="2166" t="e">
        <f t="shared" si="21"/>
        <v>#REF!</v>
      </c>
      <c r="AN45" s="2163" t="e">
        <f t="shared" si="21"/>
        <v>#REF!</v>
      </c>
      <c r="AO45" s="2163" t="e">
        <f t="shared" si="21"/>
        <v>#REF!</v>
      </c>
      <c r="AP45" s="2165" t="e">
        <f t="shared" si="21"/>
        <v>#REF!</v>
      </c>
      <c r="AQ45" s="2166" t="e">
        <f t="shared" si="21"/>
        <v>#REF!</v>
      </c>
      <c r="AR45" s="2163" t="e">
        <f t="shared" si="21"/>
        <v>#REF!</v>
      </c>
      <c r="AS45" s="2163" t="e">
        <f t="shared" si="21"/>
        <v>#REF!</v>
      </c>
      <c r="AT45" s="2163" t="e">
        <f t="shared" si="21"/>
        <v>#REF!</v>
      </c>
      <c r="AU45" s="2172" t="e">
        <f t="shared" si="21"/>
        <v>#REF!</v>
      </c>
      <c r="AV45" s="2173">
        <f t="shared" ref="AV45:BD45" si="22">SUM(AV42:AV44)</f>
        <v>0</v>
      </c>
      <c r="AW45" s="2173">
        <f t="shared" si="22"/>
        <v>0</v>
      </c>
      <c r="AX45" s="2173">
        <f t="shared" si="22"/>
        <v>0</v>
      </c>
      <c r="AY45" s="2174">
        <f t="shared" si="22"/>
        <v>0</v>
      </c>
      <c r="AZ45" s="2175">
        <f t="shared" si="22"/>
        <v>0</v>
      </c>
      <c r="BA45" s="2173">
        <f t="shared" si="22"/>
        <v>0</v>
      </c>
      <c r="BB45" s="2173">
        <f t="shared" si="22"/>
        <v>0</v>
      </c>
      <c r="BC45" s="2173">
        <f t="shared" si="22"/>
        <v>0</v>
      </c>
      <c r="BD45" s="2161">
        <f t="shared" si="22"/>
        <v>0</v>
      </c>
      <c r="BE45" s="2176" t="e">
        <f>SUM(BE39:BE44)</f>
        <v>#REF!</v>
      </c>
      <c r="BF45" s="2176" t="e">
        <f>SUM(BF39:BF44)</f>
        <v>#REF!</v>
      </c>
      <c r="BG45" s="2176" t="e">
        <f>SUM(BG39:BG44)</f>
        <v>#REF!</v>
      </c>
      <c r="BH45" s="2158"/>
      <c r="BI45" s="160" t="e">
        <f>IF(BG45=742, "+", "-")</f>
        <v>#REF!</v>
      </c>
    </row>
    <row r="46" spans="1:61" s="730" customFormat="1" ht="15.75" customHeight="1" x14ac:dyDescent="0.25">
      <c r="A46" s="2154" t="s">
        <v>447</v>
      </c>
      <c r="B46" s="198" t="s">
        <v>196</v>
      </c>
      <c r="C46" s="164"/>
      <c r="D46" s="2155" t="e">
        <f>#REF!</f>
        <v>#REF!</v>
      </c>
      <c r="E46" s="543" t="e">
        <f>#REF!</f>
        <v>#REF!</v>
      </c>
      <c r="F46" s="543" t="e">
        <f>#REF!</f>
        <v>#REF!</v>
      </c>
      <c r="G46" s="2156" t="e">
        <f>#REF!</f>
        <v>#REF!</v>
      </c>
      <c r="H46" s="2157" t="e">
        <f>#REF!</f>
        <v>#REF!</v>
      </c>
      <c r="I46" s="542" t="e">
        <f>#REF!</f>
        <v>#REF!</v>
      </c>
      <c r="J46" s="543" t="e">
        <f>#REF!</f>
        <v>#REF!</v>
      </c>
      <c r="K46" s="177" t="e">
        <f>#REF!</f>
        <v>#REF!</v>
      </c>
      <c r="L46" s="178" t="e">
        <f>#REF!</f>
        <v>#REF!</v>
      </c>
      <c r="M46" s="179" t="e">
        <f>#REF!</f>
        <v>#REF!</v>
      </c>
      <c r="N46" s="177" t="e">
        <f>#REF!</f>
        <v>#REF!</v>
      </c>
      <c r="O46" s="177" t="e">
        <f>#REF!</f>
        <v>#REF!</v>
      </c>
      <c r="P46" s="178" t="e">
        <f>#REF!</f>
        <v>#REF!</v>
      </c>
      <c r="Q46" s="179" t="e">
        <f>#REF!</f>
        <v>#REF!</v>
      </c>
      <c r="R46" s="177" t="e">
        <f>#REF!</f>
        <v>#REF!</v>
      </c>
      <c r="S46" s="177" t="e">
        <f>#REF!</f>
        <v>#REF!</v>
      </c>
      <c r="T46" s="177" t="e">
        <f>#REF!</f>
        <v>#REF!</v>
      </c>
      <c r="U46" s="716" t="e">
        <f>#REF!</f>
        <v>#REF!</v>
      </c>
      <c r="V46" s="1875" t="e">
        <f>#REF!</f>
        <v>#REF!</v>
      </c>
      <c r="W46" s="177" t="e">
        <f>#REF!</f>
        <v>#REF!</v>
      </c>
      <c r="X46" s="177" t="e">
        <f>#REF!</f>
        <v>#REF!</v>
      </c>
      <c r="Y46" s="178" t="e">
        <f>#REF!</f>
        <v>#REF!</v>
      </c>
      <c r="Z46" s="179" t="e">
        <f>#REF!</f>
        <v>#REF!</v>
      </c>
      <c r="AA46" s="177" t="e">
        <f>#REF!</f>
        <v>#REF!</v>
      </c>
      <c r="AB46" s="177" t="e">
        <f>#REF!</f>
        <v>#REF!</v>
      </c>
      <c r="AC46" s="178" t="e">
        <f>#REF!</f>
        <v>#REF!</v>
      </c>
      <c r="AD46" s="179" t="e">
        <f>#REF!</f>
        <v>#REF!</v>
      </c>
      <c r="AE46" s="177" t="e">
        <f>#REF!</f>
        <v>#REF!</v>
      </c>
      <c r="AF46" s="177" t="e">
        <f>#REF!</f>
        <v>#REF!</v>
      </c>
      <c r="AG46" s="543" t="e">
        <f>#REF!</f>
        <v>#REF!</v>
      </c>
      <c r="AH46" s="2157" t="e">
        <f>#REF!</f>
        <v>#REF!</v>
      </c>
      <c r="AI46" s="542" t="e">
        <f>#REF!</f>
        <v>#REF!</v>
      </c>
      <c r="AJ46" s="543" t="e">
        <f>#REF!</f>
        <v>#REF!</v>
      </c>
      <c r="AK46" s="177" t="e">
        <f>#REF!</f>
        <v>#REF!</v>
      </c>
      <c r="AL46" s="2157" t="e">
        <f>#REF!</f>
        <v>#REF!</v>
      </c>
      <c r="AM46" s="542" t="e">
        <f>#REF!</f>
        <v>#REF!</v>
      </c>
      <c r="AN46" s="543" t="e">
        <f>#REF!</f>
        <v>#REF!</v>
      </c>
      <c r="AO46" s="543" t="e">
        <f>#REF!</f>
        <v>#REF!</v>
      </c>
      <c r="AP46" s="2157" t="e">
        <f>#REF!</f>
        <v>#REF!</v>
      </c>
      <c r="AQ46" s="542" t="e">
        <f>#REF!</f>
        <v>#REF!</v>
      </c>
      <c r="AR46" s="543" t="e">
        <f>#REF!</f>
        <v>#REF!</v>
      </c>
      <c r="AS46" s="543" t="e">
        <f>#REF!</f>
        <v>#REF!</v>
      </c>
      <c r="AT46" s="543" t="e">
        <f>#REF!</f>
        <v>#REF!</v>
      </c>
      <c r="AU46" s="584" t="e">
        <f>#REF!</f>
        <v>#REF!</v>
      </c>
      <c r="AV46" s="189"/>
      <c r="AW46" s="189"/>
      <c r="AX46" s="189"/>
      <c r="AY46" s="190"/>
      <c r="AZ46" s="191"/>
      <c r="BA46" s="189"/>
      <c r="BB46" s="189"/>
      <c r="BC46" s="189"/>
      <c r="BD46" s="192"/>
      <c r="BE46" s="227" t="e">
        <f>SUM(D46:T46)</f>
        <v>#REF!</v>
      </c>
      <c r="BF46" s="227" t="e">
        <f>SUM(W46:AT46)</f>
        <v>#REF!</v>
      </c>
      <c r="BG46" s="227" t="e">
        <f>BE46+BF46</f>
        <v>#REF!</v>
      </c>
      <c r="BH46" s="2158"/>
      <c r="BI46" s="160" t="e">
        <f>IF(BG46=24, "+", "-")</f>
        <v>#REF!</v>
      </c>
    </row>
    <row r="47" spans="1:61" s="730" customFormat="1" ht="15.75" customHeight="1" x14ac:dyDescent="0.25">
      <c r="A47" s="2154" t="s">
        <v>447</v>
      </c>
      <c r="B47" s="198" t="s">
        <v>390</v>
      </c>
      <c r="C47" s="164"/>
      <c r="D47" s="2155">
        <f>'Т12-22-32'!E66</f>
        <v>0</v>
      </c>
      <c r="E47" s="543">
        <f>'Т12-22-32'!F66</f>
        <v>0</v>
      </c>
      <c r="F47" s="543">
        <f>'Т12-22-32'!G66</f>
        <v>0</v>
      </c>
      <c r="G47" s="2156">
        <f>'Т12-22-32'!H66</f>
        <v>0</v>
      </c>
      <c r="H47" s="2157">
        <f>'Т12-22-32'!I66</f>
        <v>0</v>
      </c>
      <c r="I47" s="542">
        <f>'Т12-22-32'!J66</f>
        <v>4</v>
      </c>
      <c r="J47" s="543">
        <f>'Т12-22-32'!K66</f>
        <v>2</v>
      </c>
      <c r="K47" s="177">
        <f>'Т12-22-32'!L66</f>
        <v>2</v>
      </c>
      <c r="L47" s="178">
        <f>'Т12-22-32'!M66</f>
        <v>2</v>
      </c>
      <c r="M47" s="179">
        <f>'Т12-22-32'!N66</f>
        <v>2</v>
      </c>
      <c r="N47" s="177">
        <f>'Т12-22-32'!O66</f>
        <v>2</v>
      </c>
      <c r="O47" s="177">
        <f>'Т12-22-32'!P66</f>
        <v>4</v>
      </c>
      <c r="P47" s="178">
        <f>'Т12-22-32'!Q66</f>
        <v>4</v>
      </c>
      <c r="Q47" s="179">
        <f>'Т12-22-32'!R66</f>
        <v>4</v>
      </c>
      <c r="R47" s="177">
        <f>'Т12-22-32'!S66</f>
        <v>4</v>
      </c>
      <c r="S47" s="177">
        <f>'Т12-22-32'!T66</f>
        <v>2</v>
      </c>
      <c r="T47" s="177">
        <f>'Т12-22-32'!U66</f>
        <v>4</v>
      </c>
      <c r="U47" s="716">
        <f>'Т12-22-32'!V66</f>
        <v>0</v>
      </c>
      <c r="V47" s="1875">
        <f>'Т12-22-32'!W66</f>
        <v>0</v>
      </c>
      <c r="W47" s="177">
        <f>'Т12-22-32'!X66</f>
        <v>0</v>
      </c>
      <c r="X47" s="177">
        <f>'Т12-22-32'!Y66</f>
        <v>0</v>
      </c>
      <c r="Y47" s="178">
        <f>'Т12-22-32'!Z66</f>
        <v>6</v>
      </c>
      <c r="Z47" s="179">
        <f>'Т12-22-32'!AA66</f>
        <v>2</v>
      </c>
      <c r="AA47" s="177">
        <f>'Т12-22-32'!AB66</f>
        <v>2</v>
      </c>
      <c r="AB47" s="177">
        <f>'Т12-22-32'!AC66</f>
        <v>2</v>
      </c>
      <c r="AC47" s="178">
        <f>'Т12-22-32'!AD66</f>
        <v>2</v>
      </c>
      <c r="AD47" s="179">
        <f>'Т12-22-32'!AE66</f>
        <v>0</v>
      </c>
      <c r="AE47" s="177">
        <f>'Т12-22-32'!AF66</f>
        <v>0</v>
      </c>
      <c r="AF47" s="177">
        <f>'Т12-22-32'!AG66</f>
        <v>0</v>
      </c>
      <c r="AG47" s="543">
        <f>'Т12-22-32'!AH66</f>
        <v>0</v>
      </c>
      <c r="AH47" s="2157">
        <f>'Т12-22-32'!AI66</f>
        <v>0</v>
      </c>
      <c r="AI47" s="542">
        <f>'Т12-22-32'!AJ66</f>
        <v>0</v>
      </c>
      <c r="AJ47" s="543">
        <f>'Т12-22-32'!AK66</f>
        <v>0</v>
      </c>
      <c r="AK47" s="177">
        <f>'Т12-22-32'!AL66</f>
        <v>0</v>
      </c>
      <c r="AL47" s="2157">
        <f>'Т12-22-32'!AM66</f>
        <v>6</v>
      </c>
      <c r="AM47" s="542">
        <f>'Т12-22-32'!AN66</f>
        <v>6</v>
      </c>
      <c r="AN47" s="543">
        <f>'Т12-22-32'!AO66</f>
        <v>6</v>
      </c>
      <c r="AO47" s="543">
        <f>'Т12-22-32'!AP66</f>
        <v>6</v>
      </c>
      <c r="AP47" s="2157">
        <f>'Т12-22-32'!AQ66</f>
        <v>6</v>
      </c>
      <c r="AQ47" s="542">
        <f>'Т12-22-32'!AR66</f>
        <v>8</v>
      </c>
      <c r="AR47" s="543">
        <f>'Т12-22-32'!AS66</f>
        <v>10</v>
      </c>
      <c r="AS47" s="543">
        <f>'Т12-22-32'!AT66</f>
        <v>10</v>
      </c>
      <c r="AT47" s="543">
        <f>'Т12-22-32'!AU66</f>
        <v>0</v>
      </c>
      <c r="AU47" s="584">
        <f>'Т12-22-32'!AV66</f>
        <v>0</v>
      </c>
      <c r="AV47" s="189"/>
      <c r="AW47" s="189"/>
      <c r="AX47" s="189"/>
      <c r="AY47" s="190"/>
      <c r="AZ47" s="191"/>
      <c r="BA47" s="189"/>
      <c r="BB47" s="189"/>
      <c r="BC47" s="189"/>
      <c r="BD47" s="192"/>
      <c r="BE47" s="227">
        <f>SUM(D47:T47)</f>
        <v>36</v>
      </c>
      <c r="BF47" s="227">
        <f>SUM(W47:AT47)</f>
        <v>72</v>
      </c>
      <c r="BG47" s="227">
        <f>BE47+BF47</f>
        <v>108</v>
      </c>
      <c r="BH47" s="2158"/>
      <c r="BI47" s="160" t="str">
        <f>IF(BG47=57, "+", "-")</f>
        <v>-</v>
      </c>
    </row>
    <row r="48" spans="1:61" s="730" customFormat="1" ht="15.75" customHeight="1" x14ac:dyDescent="0.25">
      <c r="A48" s="2154" t="s">
        <v>447</v>
      </c>
      <c r="B48" s="198" t="s">
        <v>343</v>
      </c>
      <c r="C48" s="164"/>
      <c r="D48" s="2155">
        <f>'Т12-22-32'!E30+СрСХМиО14!E21</f>
        <v>2</v>
      </c>
      <c r="E48" s="543">
        <f>'Т12-22-32'!F30+СрСХМиО14!F21</f>
        <v>2</v>
      </c>
      <c r="F48" s="543">
        <f>'Т12-22-32'!G30+СрСХМиО14!G21</f>
        <v>2</v>
      </c>
      <c r="G48" s="2156">
        <f>'Т12-22-32'!H30+СрСХМиО14!H21</f>
        <v>2</v>
      </c>
      <c r="H48" s="2157">
        <f>'Т12-22-32'!I30+СрСХМиО14!I21</f>
        <v>2</v>
      </c>
      <c r="I48" s="542">
        <f>'Т12-22-32'!J30+СрСХМиО14!J21</f>
        <v>2</v>
      </c>
      <c r="J48" s="543">
        <f>'Т12-22-32'!K30+СрСХМиО14!K21</f>
        <v>2</v>
      </c>
      <c r="K48" s="177">
        <f>'Т12-22-32'!L30+СрСХМиО14!L21</f>
        <v>2</v>
      </c>
      <c r="L48" s="178">
        <f>'Т12-22-32'!M30+СрСХМиО14!M21</f>
        <v>2</v>
      </c>
      <c r="M48" s="179">
        <f>'Т12-22-32'!N30+СрСХМиО14!N21</f>
        <v>2</v>
      </c>
      <c r="N48" s="177">
        <f>'Т12-22-32'!O30+СрСХМиО14!O21</f>
        <v>2</v>
      </c>
      <c r="O48" s="177">
        <f>'Т12-22-32'!P30+СрСХМиО14!P21</f>
        <v>2</v>
      </c>
      <c r="P48" s="178">
        <f>'Т12-22-32'!Q30+СрСХМиО14!Q21</f>
        <v>2</v>
      </c>
      <c r="Q48" s="179">
        <f>'Т12-22-32'!R30+СрСХМиО14!R21</f>
        <v>2</v>
      </c>
      <c r="R48" s="177">
        <f>'Т12-22-32'!S30+СрСХМиО14!S21</f>
        <v>2</v>
      </c>
      <c r="S48" s="177">
        <f>'Т12-22-32'!T30+СрСХМиО14!T21</f>
        <v>2</v>
      </c>
      <c r="T48" s="177">
        <f>'Т12-22-32'!U30+СрСХМиО14!U21</f>
        <v>2</v>
      </c>
      <c r="U48" s="716">
        <f>'Т12-22-32'!V30+СрСХМиО14!V21</f>
        <v>2</v>
      </c>
      <c r="V48" s="1875">
        <f>'Т12-22-32'!W30+СрСХМиО14!W21</f>
        <v>0</v>
      </c>
      <c r="W48" s="177">
        <f>'Т12-22-32'!X30+СрСХМиО14!X21</f>
        <v>0</v>
      </c>
      <c r="X48" s="177">
        <f>'Т12-22-32'!Y30+СрСХМиО14!Y21</f>
        <v>8</v>
      </c>
      <c r="Y48" s="178">
        <f>'Т12-22-32'!Z30+СрСХМиО14!Z21</f>
        <v>6</v>
      </c>
      <c r="Z48" s="179">
        <f>'Т12-22-32'!AA30+СрСХМиО14!AA21</f>
        <v>8</v>
      </c>
      <c r="AA48" s="177">
        <f>'Т12-22-32'!AB30+СрСХМиО14!AB21</f>
        <v>6</v>
      </c>
      <c r="AB48" s="177">
        <f>'Т12-22-32'!AC30+СрСХМиО14!AC21</f>
        <v>8</v>
      </c>
      <c r="AC48" s="178">
        <f>'Т12-22-32'!AD30+СрСХМиО14!AD21</f>
        <v>6</v>
      </c>
      <c r="AD48" s="179">
        <f>'Т12-22-32'!AE30+СрСХМиО14!AE21</f>
        <v>8</v>
      </c>
      <c r="AE48" s="177">
        <f>'Т12-22-32'!AF30+СрСХМиО14!AF21</f>
        <v>6</v>
      </c>
      <c r="AF48" s="177">
        <f>'Т12-22-32'!AG30+СрСХМиО14!AG21</f>
        <v>8</v>
      </c>
      <c r="AG48" s="543">
        <f>'Т12-22-32'!AH30+СрСХМиО14!AH21</f>
        <v>6</v>
      </c>
      <c r="AH48" s="2157">
        <f>'Т12-22-32'!AI30+СрСХМиО14!AI21</f>
        <v>8</v>
      </c>
      <c r="AI48" s="542">
        <f>'Т12-22-32'!AJ30+СрСХМиО14!AJ21</f>
        <v>6</v>
      </c>
      <c r="AJ48" s="543">
        <f>'Т12-22-32'!AK30+СрСХМиО14!AK21</f>
        <v>8</v>
      </c>
      <c r="AK48" s="177">
        <f>'Т12-22-32'!AL30+СрСХМиО14!AL21</f>
        <v>6</v>
      </c>
      <c r="AL48" s="2157">
        <f>'Т12-22-32'!AM30+СрСХМиО14!AM21</f>
        <v>8</v>
      </c>
      <c r="AM48" s="542">
        <f>'Т12-22-32'!AN30+СрСХМиО14!AN21</f>
        <v>6</v>
      </c>
      <c r="AN48" s="543">
        <f>'Т12-22-32'!AO30+СрСХМиО14!AO21</f>
        <v>8</v>
      </c>
      <c r="AO48" s="543">
        <f>'Т12-22-32'!AP30+СрСХМиО14!AP21</f>
        <v>6</v>
      </c>
      <c r="AP48" s="2157">
        <f>'Т12-22-32'!AQ30+СрСХМиО14!AQ21</f>
        <v>8</v>
      </c>
      <c r="AQ48" s="542">
        <f>'Т12-22-32'!AR30+СрСХМиО14!AR21</f>
        <v>6</v>
      </c>
      <c r="AR48" s="543">
        <f>'Т12-22-32'!AS30+СрСХМиО14!AS21</f>
        <v>8</v>
      </c>
      <c r="AS48" s="543">
        <f>'Т12-22-32'!AT30+СрСХМиО14!AT21</f>
        <v>8</v>
      </c>
      <c r="AT48" s="543">
        <f>'Т12-22-32'!AU30+СрСХМиО14!AU21</f>
        <v>6</v>
      </c>
      <c r="AU48" s="584">
        <f>'Т12-22-32'!AV30+СрСХМиО14!AV21</f>
        <v>0</v>
      </c>
      <c r="AV48" s="189"/>
      <c r="AW48" s="189"/>
      <c r="AX48" s="189"/>
      <c r="AY48" s="190"/>
      <c r="AZ48" s="191"/>
      <c r="BA48" s="189"/>
      <c r="BB48" s="189"/>
      <c r="BC48" s="189"/>
      <c r="BD48" s="192"/>
      <c r="BE48" s="227">
        <f>SUM(D48:T48)</f>
        <v>34</v>
      </c>
      <c r="BF48" s="227">
        <f>SUM(W48:AT48)</f>
        <v>162</v>
      </c>
      <c r="BG48" s="227">
        <f>BE48+BF48</f>
        <v>196</v>
      </c>
      <c r="BH48" s="2158"/>
      <c r="BI48" s="160" t="str">
        <f>IF(BG48=499, "+", "-")</f>
        <v>-</v>
      </c>
    </row>
    <row r="49" spans="1:61" s="730" customFormat="1" ht="15.75" customHeight="1" x14ac:dyDescent="0.25">
      <c r="A49" s="2154" t="s">
        <v>447</v>
      </c>
      <c r="B49" s="198" t="s">
        <v>448</v>
      </c>
      <c r="C49" s="164"/>
      <c r="D49" s="2155" t="e">
        <f>#REF!</f>
        <v>#REF!</v>
      </c>
      <c r="E49" s="543" t="e">
        <f>#REF!</f>
        <v>#REF!</v>
      </c>
      <c r="F49" s="543" t="e">
        <f>#REF!</f>
        <v>#REF!</v>
      </c>
      <c r="G49" s="2156" t="e">
        <f>#REF!</f>
        <v>#REF!</v>
      </c>
      <c r="H49" s="2157" t="e">
        <f>#REF!</f>
        <v>#REF!</v>
      </c>
      <c r="I49" s="542" t="e">
        <f>#REF!</f>
        <v>#REF!</v>
      </c>
      <c r="J49" s="543" t="e">
        <f>#REF!</f>
        <v>#REF!</v>
      </c>
      <c r="K49" s="177" t="e">
        <f>#REF!</f>
        <v>#REF!</v>
      </c>
      <c r="L49" s="178" t="e">
        <f>#REF!</f>
        <v>#REF!</v>
      </c>
      <c r="M49" s="179" t="e">
        <f>#REF!</f>
        <v>#REF!</v>
      </c>
      <c r="N49" s="177" t="e">
        <f>#REF!</f>
        <v>#REF!</v>
      </c>
      <c r="O49" s="177" t="e">
        <f>#REF!</f>
        <v>#REF!</v>
      </c>
      <c r="P49" s="178" t="e">
        <f>#REF!</f>
        <v>#REF!</v>
      </c>
      <c r="Q49" s="179" t="e">
        <f>#REF!</f>
        <v>#REF!</v>
      </c>
      <c r="R49" s="177" t="e">
        <f>#REF!</f>
        <v>#REF!</v>
      </c>
      <c r="S49" s="177" t="e">
        <f>#REF!</f>
        <v>#REF!</v>
      </c>
      <c r="T49" s="177" t="e">
        <f>#REF!</f>
        <v>#REF!</v>
      </c>
      <c r="U49" s="716" t="e">
        <f>#REF!</f>
        <v>#REF!</v>
      </c>
      <c r="V49" s="1875" t="e">
        <f>#REF!</f>
        <v>#REF!</v>
      </c>
      <c r="W49" s="177" t="e">
        <f>#REF!</f>
        <v>#REF!</v>
      </c>
      <c r="X49" s="177" t="e">
        <f>#REF!</f>
        <v>#REF!</v>
      </c>
      <c r="Y49" s="178" t="e">
        <f>#REF!</f>
        <v>#REF!</v>
      </c>
      <c r="Z49" s="179" t="e">
        <f>#REF!</f>
        <v>#REF!</v>
      </c>
      <c r="AA49" s="177" t="e">
        <f>#REF!</f>
        <v>#REF!</v>
      </c>
      <c r="AB49" s="177" t="e">
        <f>#REF!</f>
        <v>#REF!</v>
      </c>
      <c r="AC49" s="178" t="e">
        <f>#REF!</f>
        <v>#REF!</v>
      </c>
      <c r="AD49" s="179" t="e">
        <f>#REF!</f>
        <v>#REF!</v>
      </c>
      <c r="AE49" s="177" t="e">
        <f>#REF!</f>
        <v>#REF!</v>
      </c>
      <c r="AF49" s="177" t="e">
        <f>#REF!</f>
        <v>#REF!</v>
      </c>
      <c r="AG49" s="543" t="e">
        <f>#REF!</f>
        <v>#REF!</v>
      </c>
      <c r="AH49" s="2157" t="e">
        <f>#REF!</f>
        <v>#REF!</v>
      </c>
      <c r="AI49" s="542" t="e">
        <f>#REF!</f>
        <v>#REF!</v>
      </c>
      <c r="AJ49" s="543" t="e">
        <f>#REF!</f>
        <v>#REF!</v>
      </c>
      <c r="AK49" s="177" t="e">
        <f>#REF!</f>
        <v>#REF!</v>
      </c>
      <c r="AL49" s="2157" t="e">
        <f>#REF!</f>
        <v>#REF!</v>
      </c>
      <c r="AM49" s="542" t="e">
        <f>#REF!</f>
        <v>#REF!</v>
      </c>
      <c r="AN49" s="543" t="e">
        <f>#REF!</f>
        <v>#REF!</v>
      </c>
      <c r="AO49" s="543" t="e">
        <f>#REF!</f>
        <v>#REF!</v>
      </c>
      <c r="AP49" s="2157" t="e">
        <f>#REF!</f>
        <v>#REF!</v>
      </c>
      <c r="AQ49" s="542" t="e">
        <f>#REF!</f>
        <v>#REF!</v>
      </c>
      <c r="AR49" s="543" t="e">
        <f>#REF!</f>
        <v>#REF!</v>
      </c>
      <c r="AS49" s="543" t="e">
        <f>#REF!</f>
        <v>#REF!</v>
      </c>
      <c r="AT49" s="543" t="e">
        <f>#REF!</f>
        <v>#REF!</v>
      </c>
      <c r="AU49" s="584" t="e">
        <f>#REF!</f>
        <v>#REF!</v>
      </c>
      <c r="AV49" s="189"/>
      <c r="AW49" s="189"/>
      <c r="AX49" s="189"/>
      <c r="AY49" s="190"/>
      <c r="AZ49" s="191"/>
      <c r="BA49" s="189"/>
      <c r="BB49" s="189"/>
      <c r="BC49" s="189"/>
      <c r="BD49" s="192"/>
      <c r="BE49" s="227" t="e">
        <f>SUM(D49:T49)</f>
        <v>#REF!</v>
      </c>
      <c r="BF49" s="227" t="e">
        <f>SUM(W49:AT49)</f>
        <v>#REF!</v>
      </c>
      <c r="BG49" s="227" t="e">
        <f>BE49+BF49</f>
        <v>#REF!</v>
      </c>
      <c r="BH49" s="2158"/>
      <c r="BI49" s="160" t="e">
        <f>IF(BG49=180, "+", "-")</f>
        <v>#REF!</v>
      </c>
    </row>
    <row r="50" spans="1:61" s="730" customFormat="1" ht="15.75" customHeight="1" x14ac:dyDescent="0.25">
      <c r="A50" s="2159"/>
      <c r="B50" s="2160"/>
      <c r="C50" s="2161"/>
      <c r="D50" s="2162" t="e">
        <f t="shared" ref="D50:AI50" si="23">SUM(D46:D49)</f>
        <v>#REF!</v>
      </c>
      <c r="E50" s="2163" t="e">
        <f t="shared" si="23"/>
        <v>#REF!</v>
      </c>
      <c r="F50" s="2163" t="e">
        <f t="shared" si="23"/>
        <v>#REF!</v>
      </c>
      <c r="G50" s="2164" t="e">
        <f t="shared" si="23"/>
        <v>#REF!</v>
      </c>
      <c r="H50" s="2165" t="e">
        <f t="shared" si="23"/>
        <v>#REF!</v>
      </c>
      <c r="I50" s="2166" t="e">
        <f t="shared" si="23"/>
        <v>#REF!</v>
      </c>
      <c r="J50" s="2163" t="e">
        <f t="shared" si="23"/>
        <v>#REF!</v>
      </c>
      <c r="K50" s="2167" t="e">
        <f t="shared" si="23"/>
        <v>#REF!</v>
      </c>
      <c r="L50" s="2168" t="e">
        <f t="shared" si="23"/>
        <v>#REF!</v>
      </c>
      <c r="M50" s="2169" t="e">
        <f t="shared" si="23"/>
        <v>#REF!</v>
      </c>
      <c r="N50" s="2167" t="e">
        <f t="shared" si="23"/>
        <v>#REF!</v>
      </c>
      <c r="O50" s="2167" t="e">
        <f t="shared" si="23"/>
        <v>#REF!</v>
      </c>
      <c r="P50" s="2168" t="e">
        <f t="shared" si="23"/>
        <v>#REF!</v>
      </c>
      <c r="Q50" s="2169" t="e">
        <f t="shared" si="23"/>
        <v>#REF!</v>
      </c>
      <c r="R50" s="2167" t="e">
        <f t="shared" si="23"/>
        <v>#REF!</v>
      </c>
      <c r="S50" s="2167" t="e">
        <f t="shared" si="23"/>
        <v>#REF!</v>
      </c>
      <c r="T50" s="2167" t="e">
        <f t="shared" si="23"/>
        <v>#REF!</v>
      </c>
      <c r="U50" s="2170" t="e">
        <f t="shared" si="23"/>
        <v>#REF!</v>
      </c>
      <c r="V50" s="2171" t="e">
        <f t="shared" si="23"/>
        <v>#REF!</v>
      </c>
      <c r="W50" s="2167" t="e">
        <f t="shared" si="23"/>
        <v>#REF!</v>
      </c>
      <c r="X50" s="2167" t="e">
        <f t="shared" si="23"/>
        <v>#REF!</v>
      </c>
      <c r="Y50" s="2168" t="e">
        <f t="shared" si="23"/>
        <v>#REF!</v>
      </c>
      <c r="Z50" s="2169" t="e">
        <f t="shared" si="23"/>
        <v>#REF!</v>
      </c>
      <c r="AA50" s="2167" t="e">
        <f t="shared" si="23"/>
        <v>#REF!</v>
      </c>
      <c r="AB50" s="2167" t="e">
        <f t="shared" si="23"/>
        <v>#REF!</v>
      </c>
      <c r="AC50" s="2168" t="e">
        <f t="shared" si="23"/>
        <v>#REF!</v>
      </c>
      <c r="AD50" s="2169" t="e">
        <f t="shared" si="23"/>
        <v>#REF!</v>
      </c>
      <c r="AE50" s="2167" t="e">
        <f t="shared" si="23"/>
        <v>#REF!</v>
      </c>
      <c r="AF50" s="2167" t="e">
        <f t="shared" si="23"/>
        <v>#REF!</v>
      </c>
      <c r="AG50" s="2163" t="e">
        <f t="shared" si="23"/>
        <v>#REF!</v>
      </c>
      <c r="AH50" s="2165" t="e">
        <f t="shared" si="23"/>
        <v>#REF!</v>
      </c>
      <c r="AI50" s="2166" t="e">
        <f t="shared" si="23"/>
        <v>#REF!</v>
      </c>
      <c r="AJ50" s="2163" t="e">
        <f t="shared" ref="AJ50:BG50" si="24">SUM(AJ46:AJ49)</f>
        <v>#REF!</v>
      </c>
      <c r="AK50" s="2167" t="e">
        <f t="shared" si="24"/>
        <v>#REF!</v>
      </c>
      <c r="AL50" s="2165" t="e">
        <f t="shared" si="24"/>
        <v>#REF!</v>
      </c>
      <c r="AM50" s="2166" t="e">
        <f t="shared" si="24"/>
        <v>#REF!</v>
      </c>
      <c r="AN50" s="2163" t="e">
        <f t="shared" si="24"/>
        <v>#REF!</v>
      </c>
      <c r="AO50" s="2163" t="e">
        <f t="shared" si="24"/>
        <v>#REF!</v>
      </c>
      <c r="AP50" s="2165" t="e">
        <f t="shared" si="24"/>
        <v>#REF!</v>
      </c>
      <c r="AQ50" s="2166" t="e">
        <f t="shared" si="24"/>
        <v>#REF!</v>
      </c>
      <c r="AR50" s="2163" t="e">
        <f t="shared" si="24"/>
        <v>#REF!</v>
      </c>
      <c r="AS50" s="2163" t="e">
        <f t="shared" si="24"/>
        <v>#REF!</v>
      </c>
      <c r="AT50" s="2163" t="e">
        <f t="shared" si="24"/>
        <v>#REF!</v>
      </c>
      <c r="AU50" s="2172" t="e">
        <f t="shared" si="24"/>
        <v>#REF!</v>
      </c>
      <c r="AV50" s="2173">
        <f t="shared" si="24"/>
        <v>0</v>
      </c>
      <c r="AW50" s="2173">
        <f t="shared" si="24"/>
        <v>0</v>
      </c>
      <c r="AX50" s="2173">
        <f t="shared" si="24"/>
        <v>0</v>
      </c>
      <c r="AY50" s="2174">
        <f t="shared" si="24"/>
        <v>0</v>
      </c>
      <c r="AZ50" s="2175">
        <f t="shared" si="24"/>
        <v>0</v>
      </c>
      <c r="BA50" s="2173">
        <f t="shared" si="24"/>
        <v>0</v>
      </c>
      <c r="BB50" s="2173">
        <f t="shared" si="24"/>
        <v>0</v>
      </c>
      <c r="BC50" s="2173">
        <f t="shared" si="24"/>
        <v>0</v>
      </c>
      <c r="BD50" s="2161">
        <f t="shared" si="24"/>
        <v>0</v>
      </c>
      <c r="BE50" s="2176" t="e">
        <f t="shared" si="24"/>
        <v>#REF!</v>
      </c>
      <c r="BF50" s="2176" t="e">
        <f t="shared" si="24"/>
        <v>#REF!</v>
      </c>
      <c r="BG50" s="2176" t="e">
        <f t="shared" si="24"/>
        <v>#REF!</v>
      </c>
      <c r="BH50" s="2158"/>
      <c r="BI50" s="160" t="e">
        <f>IF(BG50=760, "+", "-")</f>
        <v>#REF!</v>
      </c>
    </row>
    <row r="51" spans="1:61" s="730" customFormat="1" ht="33" customHeight="1" x14ac:dyDescent="0.25">
      <c r="A51" s="2154" t="s">
        <v>449</v>
      </c>
      <c r="B51" s="198" t="s">
        <v>450</v>
      </c>
      <c r="C51" s="164"/>
      <c r="D51" s="2155" t="e">
        <f>#REF!</f>
        <v>#REF!</v>
      </c>
      <c r="E51" s="543" t="e">
        <f>#REF!</f>
        <v>#REF!</v>
      </c>
      <c r="F51" s="543" t="e">
        <f>#REF!</f>
        <v>#REF!</v>
      </c>
      <c r="G51" s="2156" t="e">
        <f>#REF!</f>
        <v>#REF!</v>
      </c>
      <c r="H51" s="2157" t="e">
        <f>#REF!</f>
        <v>#REF!</v>
      </c>
      <c r="I51" s="542" t="e">
        <f>#REF!</f>
        <v>#REF!</v>
      </c>
      <c r="J51" s="543" t="e">
        <f>#REF!</f>
        <v>#REF!</v>
      </c>
      <c r="K51" s="177" t="e">
        <f>#REF!</f>
        <v>#REF!</v>
      </c>
      <c r="L51" s="178" t="e">
        <f>#REF!</f>
        <v>#REF!</v>
      </c>
      <c r="M51" s="179" t="e">
        <f>#REF!</f>
        <v>#REF!</v>
      </c>
      <c r="N51" s="177" t="e">
        <f>#REF!</f>
        <v>#REF!</v>
      </c>
      <c r="O51" s="177" t="e">
        <f>#REF!</f>
        <v>#REF!</v>
      </c>
      <c r="P51" s="178" t="e">
        <f>#REF!</f>
        <v>#REF!</v>
      </c>
      <c r="Q51" s="179" t="e">
        <f>#REF!</f>
        <v>#REF!</v>
      </c>
      <c r="R51" s="177" t="e">
        <f>#REF!</f>
        <v>#REF!</v>
      </c>
      <c r="S51" s="177" t="e">
        <f>#REF!</f>
        <v>#REF!</v>
      </c>
      <c r="T51" s="177" t="e">
        <f>#REF!</f>
        <v>#REF!</v>
      </c>
      <c r="U51" s="716" t="e">
        <f>#REF!</f>
        <v>#REF!</v>
      </c>
      <c r="V51" s="1875" t="e">
        <f>#REF!</f>
        <v>#REF!</v>
      </c>
      <c r="W51" s="177" t="e">
        <f>#REF!</f>
        <v>#REF!</v>
      </c>
      <c r="X51" s="177" t="e">
        <f>#REF!</f>
        <v>#REF!</v>
      </c>
      <c r="Y51" s="178" t="e">
        <f>#REF!</f>
        <v>#REF!</v>
      </c>
      <c r="Z51" s="179" t="e">
        <f>#REF!</f>
        <v>#REF!</v>
      </c>
      <c r="AA51" s="177" t="e">
        <f>#REF!</f>
        <v>#REF!</v>
      </c>
      <c r="AB51" s="177" t="e">
        <f>#REF!</f>
        <v>#REF!</v>
      </c>
      <c r="AC51" s="178" t="e">
        <f>#REF!</f>
        <v>#REF!</v>
      </c>
      <c r="AD51" s="179" t="e">
        <f>#REF!</f>
        <v>#REF!</v>
      </c>
      <c r="AE51" s="177" t="e">
        <f>#REF!</f>
        <v>#REF!</v>
      </c>
      <c r="AF51" s="177" t="e">
        <f>#REF!</f>
        <v>#REF!</v>
      </c>
      <c r="AG51" s="543" t="e">
        <f>#REF!</f>
        <v>#REF!</v>
      </c>
      <c r="AH51" s="2157" t="e">
        <f>#REF!</f>
        <v>#REF!</v>
      </c>
      <c r="AI51" s="542" t="e">
        <f>#REF!</f>
        <v>#REF!</v>
      </c>
      <c r="AJ51" s="543" t="e">
        <f>#REF!</f>
        <v>#REF!</v>
      </c>
      <c r="AK51" s="177" t="e">
        <f>#REF!</f>
        <v>#REF!</v>
      </c>
      <c r="AL51" s="2157" t="e">
        <f>#REF!</f>
        <v>#REF!</v>
      </c>
      <c r="AM51" s="542" t="e">
        <f>#REF!</f>
        <v>#REF!</v>
      </c>
      <c r="AN51" s="543" t="e">
        <f>#REF!</f>
        <v>#REF!</v>
      </c>
      <c r="AO51" s="543" t="e">
        <f>#REF!</f>
        <v>#REF!</v>
      </c>
      <c r="AP51" s="2157" t="e">
        <f>#REF!</f>
        <v>#REF!</v>
      </c>
      <c r="AQ51" s="542" t="e">
        <f>#REF!</f>
        <v>#REF!</v>
      </c>
      <c r="AR51" s="543" t="e">
        <f>#REF!</f>
        <v>#REF!</v>
      </c>
      <c r="AS51" s="543" t="e">
        <f>#REF!</f>
        <v>#REF!</v>
      </c>
      <c r="AT51" s="543" t="e">
        <f>#REF!</f>
        <v>#REF!</v>
      </c>
      <c r="AU51" s="584" t="e">
        <f>#REF!</f>
        <v>#REF!</v>
      </c>
      <c r="AV51" s="189"/>
      <c r="AW51" s="189"/>
      <c r="AX51" s="189"/>
      <c r="AY51" s="190"/>
      <c r="AZ51" s="191"/>
      <c r="BA51" s="189"/>
      <c r="BB51" s="189"/>
      <c r="BC51" s="189"/>
      <c r="BD51" s="192"/>
      <c r="BE51" s="227" t="e">
        <f t="shared" ref="BE51:BE56" si="25">SUM(D51:T51)</f>
        <v>#REF!</v>
      </c>
      <c r="BF51" s="227" t="e">
        <f t="shared" ref="BF51:BF56" si="26">SUM(W51:AT51)</f>
        <v>#REF!</v>
      </c>
      <c r="BG51" s="227" t="e">
        <f t="shared" ref="BG51:BG56" si="27">BE51+BF51</f>
        <v>#REF!</v>
      </c>
      <c r="BH51" s="2158"/>
      <c r="BI51" s="160" t="e">
        <f>IF(BG51=32, "+", "-")</f>
        <v>#REF!</v>
      </c>
    </row>
    <row r="52" spans="1:61" s="730" customFormat="1" ht="33" customHeight="1" x14ac:dyDescent="0.25">
      <c r="A52" s="2154" t="s">
        <v>449</v>
      </c>
      <c r="B52" s="198" t="s">
        <v>210</v>
      </c>
      <c r="C52" s="164"/>
      <c r="D52" s="2155" t="e">
        <f>#REF!+СрСХМиО14!E14</f>
        <v>#REF!</v>
      </c>
      <c r="E52" s="543" t="e">
        <f>#REF!+СрСХМиО14!F14</f>
        <v>#REF!</v>
      </c>
      <c r="F52" s="543" t="e">
        <f>#REF!+СрСХМиО14!G14</f>
        <v>#REF!</v>
      </c>
      <c r="G52" s="2156" t="e">
        <f>#REF!+СрСХМиО14!H14</f>
        <v>#REF!</v>
      </c>
      <c r="H52" s="2157" t="e">
        <f>#REF!+СрСХМиО14!I14</f>
        <v>#REF!</v>
      </c>
      <c r="I52" s="542" t="e">
        <f>#REF!+СрСХМиО14!J14</f>
        <v>#REF!</v>
      </c>
      <c r="J52" s="543" t="e">
        <f>#REF!+СрСХМиО14!K14</f>
        <v>#REF!</v>
      </c>
      <c r="K52" s="177" t="e">
        <f>#REF!+СрСХМиО14!L14</f>
        <v>#REF!</v>
      </c>
      <c r="L52" s="178" t="e">
        <f>#REF!+СрСХМиО14!M14</f>
        <v>#REF!</v>
      </c>
      <c r="M52" s="179" t="e">
        <f>#REF!+СрСХМиО14!N14</f>
        <v>#REF!</v>
      </c>
      <c r="N52" s="177" t="e">
        <f>#REF!+СрСХМиО14!O14</f>
        <v>#REF!</v>
      </c>
      <c r="O52" s="177" t="e">
        <f>#REF!+СрСХМиО14!P14</f>
        <v>#REF!</v>
      </c>
      <c r="P52" s="178" t="e">
        <f>#REF!+СрСХМиО14!Q14</f>
        <v>#REF!</v>
      </c>
      <c r="Q52" s="179" t="e">
        <f>#REF!+СрСХМиО14!R14</f>
        <v>#REF!</v>
      </c>
      <c r="R52" s="177" t="e">
        <f>#REF!+СрСХМиО14!S14</f>
        <v>#REF!</v>
      </c>
      <c r="S52" s="177" t="e">
        <f>#REF!+СрСХМиО14!T14</f>
        <v>#REF!</v>
      </c>
      <c r="T52" s="177" t="e">
        <f>#REF!+СрСХМиО14!U14</f>
        <v>#REF!</v>
      </c>
      <c r="U52" s="716" t="e">
        <f>#REF!+СрСХМиО14!V14</f>
        <v>#REF!</v>
      </c>
      <c r="V52" s="1875" t="e">
        <f>#REF!+СрСХМиО14!W14</f>
        <v>#REF!</v>
      </c>
      <c r="W52" s="177" t="e">
        <f>#REF!+СрСХМиО14!X14</f>
        <v>#REF!</v>
      </c>
      <c r="X52" s="177" t="e">
        <f>#REF!+СрСХМиО14!Y14</f>
        <v>#REF!</v>
      </c>
      <c r="Y52" s="178" t="e">
        <f>#REF!+СрСХМиО14!Z14</f>
        <v>#REF!</v>
      </c>
      <c r="Z52" s="179" t="e">
        <f>#REF!+СрСХМиО14!AA14</f>
        <v>#REF!</v>
      </c>
      <c r="AA52" s="177" t="e">
        <f>#REF!+СрСХМиО14!AB14</f>
        <v>#REF!</v>
      </c>
      <c r="AB52" s="177" t="e">
        <f>#REF!+СрСХМиО14!AC14</f>
        <v>#REF!</v>
      </c>
      <c r="AC52" s="178" t="e">
        <f>#REF!+СрСХМиО14!AD14</f>
        <v>#REF!</v>
      </c>
      <c r="AD52" s="179" t="e">
        <f>#REF!+СрСХМиО14!AE14</f>
        <v>#REF!</v>
      </c>
      <c r="AE52" s="177" t="e">
        <f>#REF!+СрСХМиО14!AF14</f>
        <v>#REF!</v>
      </c>
      <c r="AF52" s="177" t="e">
        <f>#REF!+СрСХМиО14!AG14</f>
        <v>#REF!</v>
      </c>
      <c r="AG52" s="543" t="e">
        <f>#REF!+СрСХМиО14!AH14</f>
        <v>#REF!</v>
      </c>
      <c r="AH52" s="2157" t="e">
        <f>#REF!+СрСХМиО14!AI14</f>
        <v>#REF!</v>
      </c>
      <c r="AI52" s="542" t="e">
        <f>#REF!+СрСХМиО14!AJ14</f>
        <v>#REF!</v>
      </c>
      <c r="AJ52" s="543" t="e">
        <f>#REF!+СрСХМиО14!AK14</f>
        <v>#REF!</v>
      </c>
      <c r="AK52" s="177" t="e">
        <f>#REF!+СрСХМиО14!AL14</f>
        <v>#REF!</v>
      </c>
      <c r="AL52" s="2157" t="e">
        <f>#REF!+СрСХМиО14!AM14</f>
        <v>#REF!</v>
      </c>
      <c r="AM52" s="542" t="e">
        <f>#REF!+СрСХМиО14!AN14</f>
        <v>#REF!</v>
      </c>
      <c r="AN52" s="543" t="e">
        <f>#REF!+СрСХМиО14!AO14</f>
        <v>#REF!</v>
      </c>
      <c r="AO52" s="543" t="e">
        <f>#REF!+СрСХМиО14!AP14</f>
        <v>#REF!</v>
      </c>
      <c r="AP52" s="2157" t="e">
        <f>#REF!+СрСХМиО14!AQ14</f>
        <v>#REF!</v>
      </c>
      <c r="AQ52" s="542" t="e">
        <f>#REF!+СрСХМиО14!AR14</f>
        <v>#REF!</v>
      </c>
      <c r="AR52" s="543" t="e">
        <f>#REF!+СрСХМиО14!AS14</f>
        <v>#REF!</v>
      </c>
      <c r="AS52" s="543" t="e">
        <f>#REF!+СрСХМиО14!AT14</f>
        <v>#REF!</v>
      </c>
      <c r="AT52" s="543" t="e">
        <f>#REF!+СрСХМиО14!AU14</f>
        <v>#REF!</v>
      </c>
      <c r="AU52" s="584" t="e">
        <f>#REF!+СрСХМиО14!AV14</f>
        <v>#REF!</v>
      </c>
      <c r="AV52" s="189"/>
      <c r="AW52" s="189"/>
      <c r="AX52" s="189"/>
      <c r="AY52" s="190"/>
      <c r="AZ52" s="191"/>
      <c r="BA52" s="189"/>
      <c r="BB52" s="189"/>
      <c r="BC52" s="189"/>
      <c r="BD52" s="192"/>
      <c r="BE52" s="227" t="e">
        <f t="shared" si="25"/>
        <v>#REF!</v>
      </c>
      <c r="BF52" s="227" t="e">
        <f t="shared" si="26"/>
        <v>#REF!</v>
      </c>
      <c r="BG52" s="227" t="e">
        <f t="shared" si="27"/>
        <v>#REF!</v>
      </c>
      <c r="BH52" s="2158"/>
      <c r="BI52" s="160" t="e">
        <f>IF(BG52=66, "+", "-")</f>
        <v>#REF!</v>
      </c>
    </row>
    <row r="53" spans="1:61" s="730" customFormat="1" ht="33" customHeight="1" x14ac:dyDescent="0.25">
      <c r="A53" s="2154" t="s">
        <v>449</v>
      </c>
      <c r="B53" s="198" t="s">
        <v>239</v>
      </c>
      <c r="C53" s="164"/>
      <c r="D53" s="2155" t="e">
        <f>'Т12-22-32'!E93+#REF!+СрСХМиО14!E15</f>
        <v>#REF!</v>
      </c>
      <c r="E53" s="543" t="e">
        <f>'Т12-22-32'!F93+#REF!+СрСХМиО14!F15</f>
        <v>#REF!</v>
      </c>
      <c r="F53" s="543" t="e">
        <f>'Т12-22-32'!G93+#REF!+СрСХМиО14!G15</f>
        <v>#REF!</v>
      </c>
      <c r="G53" s="2156" t="e">
        <f>'Т12-22-32'!H93+#REF!+СрСХМиО14!H15</f>
        <v>#REF!</v>
      </c>
      <c r="H53" s="2157" t="e">
        <f>'Т12-22-32'!I93+#REF!+СрСХМиО14!I15</f>
        <v>#REF!</v>
      </c>
      <c r="I53" s="542" t="e">
        <f>'Т12-22-32'!J93+#REF!+СрСХМиО14!J15</f>
        <v>#REF!</v>
      </c>
      <c r="J53" s="543" t="e">
        <f>'Т12-22-32'!K93+#REF!+СрСХМиО14!K15</f>
        <v>#REF!</v>
      </c>
      <c r="K53" s="177" t="e">
        <f>'Т12-22-32'!L93+#REF!+СрСХМиО14!L15</f>
        <v>#REF!</v>
      </c>
      <c r="L53" s="178" t="e">
        <f>'Т12-22-32'!M93+#REF!+СрСХМиО14!M15</f>
        <v>#REF!</v>
      </c>
      <c r="M53" s="179" t="e">
        <f>'Т12-22-32'!N93+#REF!+СрСХМиО14!N15</f>
        <v>#REF!</v>
      </c>
      <c r="N53" s="177" t="e">
        <f>'Т12-22-32'!O93+#REF!+СрСХМиО14!O15</f>
        <v>#REF!</v>
      </c>
      <c r="O53" s="177" t="e">
        <f>'Т12-22-32'!P93+#REF!+СрСХМиО14!P15</f>
        <v>#REF!</v>
      </c>
      <c r="P53" s="178" t="e">
        <f>'Т12-22-32'!Q93+#REF!+СрСХМиО14!Q15</f>
        <v>#REF!</v>
      </c>
      <c r="Q53" s="179" t="e">
        <f>'Т12-22-32'!R93+#REF!+СрСХМиО14!R15</f>
        <v>#REF!</v>
      </c>
      <c r="R53" s="177" t="e">
        <f>'Т12-22-32'!S93+#REF!+СрСХМиО14!S15</f>
        <v>#REF!</v>
      </c>
      <c r="S53" s="177" t="e">
        <f>'Т12-22-32'!T93+#REF!+СрСХМиО14!T15</f>
        <v>#REF!</v>
      </c>
      <c r="T53" s="177" t="e">
        <f>'Т12-22-32'!U93+#REF!+СрСХМиО14!U15</f>
        <v>#REF!</v>
      </c>
      <c r="U53" s="716" t="e">
        <f>'Т12-22-32'!V93+#REF!+СрСХМиО14!V15</f>
        <v>#REF!</v>
      </c>
      <c r="V53" s="1875" t="e">
        <f>'Т12-22-32'!W93+#REF!+СрСХМиО14!W15</f>
        <v>#REF!</v>
      </c>
      <c r="W53" s="177" t="e">
        <f>'Т12-22-32'!X93+#REF!+СрСХМиО14!X15</f>
        <v>#REF!</v>
      </c>
      <c r="X53" s="177" t="e">
        <f>'Т12-22-32'!Y93+#REF!+СрСХМиО14!Y15</f>
        <v>#REF!</v>
      </c>
      <c r="Y53" s="178" t="e">
        <f>'Т12-22-32'!Z93+#REF!+СрСХМиО14!Z15</f>
        <v>#REF!</v>
      </c>
      <c r="Z53" s="179" t="e">
        <f>'Т12-22-32'!AA93+#REF!+СрСХМиО14!AA15</f>
        <v>#REF!</v>
      </c>
      <c r="AA53" s="177" t="e">
        <f>'Т12-22-32'!AB93+#REF!+СрСХМиО14!AB15</f>
        <v>#REF!</v>
      </c>
      <c r="AB53" s="177" t="e">
        <f>'Т12-22-32'!AC93+#REF!+СрСХМиО14!AC15</f>
        <v>#REF!</v>
      </c>
      <c r="AC53" s="178" t="e">
        <f>'Т12-22-32'!AD93+#REF!+СрСХМиО14!AD15</f>
        <v>#REF!</v>
      </c>
      <c r="AD53" s="179" t="e">
        <f>'Т12-22-32'!AE93+#REF!+СрСХМиО14!AE15</f>
        <v>#REF!</v>
      </c>
      <c r="AE53" s="177" t="e">
        <f>'Т12-22-32'!AF93+#REF!+СрСХМиО14!AF15</f>
        <v>#REF!</v>
      </c>
      <c r="AF53" s="177" t="e">
        <f>'Т12-22-32'!AG93+#REF!+СрСХМиО14!AG15</f>
        <v>#REF!</v>
      </c>
      <c r="AG53" s="543" t="e">
        <f>'Т12-22-32'!AH93+#REF!+СрСХМиО14!AH15</f>
        <v>#REF!</v>
      </c>
      <c r="AH53" s="2157" t="e">
        <f>'Т12-22-32'!AI93+#REF!+СрСХМиО14!AI15</f>
        <v>#REF!</v>
      </c>
      <c r="AI53" s="542" t="e">
        <f>'Т12-22-32'!AJ93+#REF!+СрСХМиО14!AJ15</f>
        <v>#REF!</v>
      </c>
      <c r="AJ53" s="543" t="e">
        <f>'Т12-22-32'!AK93+#REF!+СрСХМиО14!AK15</f>
        <v>#REF!</v>
      </c>
      <c r="AK53" s="177" t="e">
        <f>'Т12-22-32'!AL93+#REF!+СрСХМиО14!AL15</f>
        <v>#REF!</v>
      </c>
      <c r="AL53" s="2157" t="e">
        <f>'Т12-22-32'!AM93+#REF!+СрСХМиО14!AM15</f>
        <v>#REF!</v>
      </c>
      <c r="AM53" s="542" t="e">
        <f>'Т12-22-32'!AN93+#REF!+СрСХМиО14!AN15</f>
        <v>#REF!</v>
      </c>
      <c r="AN53" s="543" t="e">
        <f>'Т12-22-32'!AO93+#REF!+СрСХМиО14!AO15</f>
        <v>#REF!</v>
      </c>
      <c r="AO53" s="543" t="e">
        <f>'Т12-22-32'!AP93+#REF!+СрСХМиО14!AP15</f>
        <v>#REF!</v>
      </c>
      <c r="AP53" s="2157" t="e">
        <f>'Т12-22-32'!AQ93+#REF!+СрСХМиО14!AQ15</f>
        <v>#REF!</v>
      </c>
      <c r="AQ53" s="542" t="e">
        <f>'Т12-22-32'!AR93+#REF!+СрСХМиО14!AR15</f>
        <v>#REF!</v>
      </c>
      <c r="AR53" s="543" t="e">
        <f>'Т12-22-32'!AS93+#REF!+СрСХМиО14!AS15</f>
        <v>#REF!</v>
      </c>
      <c r="AS53" s="543" t="e">
        <f>'Т12-22-32'!AT93+#REF!+СрСХМиО14!AT15</f>
        <v>#REF!</v>
      </c>
      <c r="AT53" s="543" t="e">
        <f>'Т12-22-32'!AU93+#REF!+СрСХМиО14!AU15</f>
        <v>#REF!</v>
      </c>
      <c r="AU53" s="584" t="e">
        <f>'Т12-22-32'!AV93+#REF!+СрСХМиО14!AV15</f>
        <v>#REF!</v>
      </c>
      <c r="AV53" s="189"/>
      <c r="AW53" s="189"/>
      <c r="AX53" s="189"/>
      <c r="AY53" s="190"/>
      <c r="AZ53" s="191"/>
      <c r="BA53" s="189"/>
      <c r="BB53" s="189"/>
      <c r="BC53" s="189"/>
      <c r="BD53" s="192"/>
      <c r="BE53" s="227" t="e">
        <f t="shared" si="25"/>
        <v>#REF!</v>
      </c>
      <c r="BF53" s="227" t="e">
        <f t="shared" si="26"/>
        <v>#REF!</v>
      </c>
      <c r="BG53" s="227" t="e">
        <f t="shared" si="27"/>
        <v>#REF!</v>
      </c>
      <c r="BH53" s="2158"/>
      <c r="BI53" s="160" t="e">
        <f>IF(BG53=100, "+", "-")</f>
        <v>#REF!</v>
      </c>
    </row>
    <row r="54" spans="1:61" s="730" customFormat="1" ht="35.25" customHeight="1" x14ac:dyDescent="0.25">
      <c r="A54" s="2154" t="s">
        <v>449</v>
      </c>
      <c r="B54" s="198" t="s">
        <v>451</v>
      </c>
      <c r="C54" s="164"/>
      <c r="D54" s="2155" t="e">
        <f>#REF!+#REF!+#REF!</f>
        <v>#REF!</v>
      </c>
      <c r="E54" s="543" t="e">
        <f>#REF!+#REF!+#REF!</f>
        <v>#REF!</v>
      </c>
      <c r="F54" s="543" t="e">
        <f>#REF!+#REF!+#REF!</f>
        <v>#REF!</v>
      </c>
      <c r="G54" s="2156" t="e">
        <f>#REF!+#REF!+#REF!</f>
        <v>#REF!</v>
      </c>
      <c r="H54" s="2157" t="e">
        <f>#REF!+#REF!+#REF!</f>
        <v>#REF!</v>
      </c>
      <c r="I54" s="542" t="e">
        <f>#REF!+#REF!+#REF!</f>
        <v>#REF!</v>
      </c>
      <c r="J54" s="543" t="e">
        <f>#REF!+#REF!+#REF!</f>
        <v>#REF!</v>
      </c>
      <c r="K54" s="177" t="e">
        <f>#REF!+#REF!+#REF!</f>
        <v>#REF!</v>
      </c>
      <c r="L54" s="178" t="e">
        <f>#REF!+#REF!+#REF!</f>
        <v>#REF!</v>
      </c>
      <c r="M54" s="179" t="e">
        <f>#REF!+#REF!+#REF!</f>
        <v>#REF!</v>
      </c>
      <c r="N54" s="177" t="e">
        <f>#REF!+#REF!+#REF!</f>
        <v>#REF!</v>
      </c>
      <c r="O54" s="177" t="e">
        <f>#REF!+#REF!+#REF!</f>
        <v>#REF!</v>
      </c>
      <c r="P54" s="178" t="e">
        <f>#REF!+#REF!+#REF!</f>
        <v>#REF!</v>
      </c>
      <c r="Q54" s="179" t="e">
        <f>#REF!+#REF!+#REF!</f>
        <v>#REF!</v>
      </c>
      <c r="R54" s="177" t="e">
        <f>#REF!+#REF!+#REF!</f>
        <v>#REF!</v>
      </c>
      <c r="S54" s="177" t="e">
        <f>#REF!+#REF!+#REF!</f>
        <v>#REF!</v>
      </c>
      <c r="T54" s="177" t="e">
        <f>#REF!+#REF!+#REF!</f>
        <v>#REF!</v>
      </c>
      <c r="U54" s="716" t="e">
        <f>#REF!+#REF!+#REF!</f>
        <v>#REF!</v>
      </c>
      <c r="V54" s="1875" t="e">
        <f>#REF!+#REF!+#REF!</f>
        <v>#REF!</v>
      </c>
      <c r="W54" s="177" t="e">
        <f>#REF!+#REF!+#REF!</f>
        <v>#REF!</v>
      </c>
      <c r="X54" s="177" t="e">
        <f>#REF!+#REF!+#REF!</f>
        <v>#REF!</v>
      </c>
      <c r="Y54" s="178" t="e">
        <f>#REF!+#REF!+#REF!</f>
        <v>#REF!</v>
      </c>
      <c r="Z54" s="179" t="e">
        <f>#REF!+#REF!+#REF!</f>
        <v>#REF!</v>
      </c>
      <c r="AA54" s="177" t="e">
        <f>#REF!+#REF!+#REF!</f>
        <v>#REF!</v>
      </c>
      <c r="AB54" s="177" t="e">
        <f>#REF!+#REF!+#REF!</f>
        <v>#REF!</v>
      </c>
      <c r="AC54" s="178" t="e">
        <f>#REF!+#REF!+#REF!</f>
        <v>#REF!</v>
      </c>
      <c r="AD54" s="179" t="e">
        <f>#REF!+#REF!+#REF!</f>
        <v>#REF!</v>
      </c>
      <c r="AE54" s="177" t="e">
        <f>#REF!+#REF!+#REF!</f>
        <v>#REF!</v>
      </c>
      <c r="AF54" s="177" t="e">
        <f>#REF!+#REF!+#REF!</f>
        <v>#REF!</v>
      </c>
      <c r="AG54" s="543" t="e">
        <f>#REF!+#REF!+#REF!</f>
        <v>#REF!</v>
      </c>
      <c r="AH54" s="2157" t="e">
        <f>#REF!+#REF!+#REF!</f>
        <v>#REF!</v>
      </c>
      <c r="AI54" s="542" t="e">
        <f>#REF!+#REF!+#REF!</f>
        <v>#REF!</v>
      </c>
      <c r="AJ54" s="543" t="e">
        <f>#REF!+#REF!+#REF!</f>
        <v>#REF!</v>
      </c>
      <c r="AK54" s="177" t="e">
        <f>#REF!+#REF!+#REF!</f>
        <v>#REF!</v>
      </c>
      <c r="AL54" s="2157" t="e">
        <f>#REF!+#REF!+#REF!</f>
        <v>#REF!</v>
      </c>
      <c r="AM54" s="542" t="e">
        <f>#REF!+#REF!+#REF!</f>
        <v>#REF!</v>
      </c>
      <c r="AN54" s="543" t="e">
        <f>#REF!+#REF!+#REF!</f>
        <v>#REF!</v>
      </c>
      <c r="AO54" s="543" t="e">
        <f>#REF!+#REF!+#REF!</f>
        <v>#REF!</v>
      </c>
      <c r="AP54" s="2157" t="e">
        <f>#REF!+#REF!+#REF!</f>
        <v>#REF!</v>
      </c>
      <c r="AQ54" s="542" t="e">
        <f>#REF!+#REF!+#REF!</f>
        <v>#REF!</v>
      </c>
      <c r="AR54" s="543" t="e">
        <f>#REF!+#REF!+#REF!</f>
        <v>#REF!</v>
      </c>
      <c r="AS54" s="543" t="e">
        <f>#REF!+#REF!+#REF!</f>
        <v>#REF!</v>
      </c>
      <c r="AT54" s="543" t="e">
        <f>#REF!+#REF!+#REF!</f>
        <v>#REF!</v>
      </c>
      <c r="AU54" s="584" t="e">
        <f>#REF!+#REF!</f>
        <v>#REF!</v>
      </c>
      <c r="AV54" s="189"/>
      <c r="AW54" s="189"/>
      <c r="AX54" s="189"/>
      <c r="AY54" s="190"/>
      <c r="AZ54" s="191"/>
      <c r="BA54" s="189"/>
      <c r="BB54" s="189"/>
      <c r="BC54" s="189"/>
      <c r="BD54" s="192"/>
      <c r="BE54" s="227" t="e">
        <f t="shared" si="25"/>
        <v>#REF!</v>
      </c>
      <c r="BF54" s="227" t="e">
        <f t="shared" si="26"/>
        <v>#REF!</v>
      </c>
      <c r="BG54" s="227" t="e">
        <f t="shared" si="27"/>
        <v>#REF!</v>
      </c>
      <c r="BH54" s="2158"/>
      <c r="BI54" s="160" t="e">
        <f>IF(BG54=424, "+", "-")</f>
        <v>#REF!</v>
      </c>
    </row>
    <row r="55" spans="1:61" s="730" customFormat="1" ht="33.75" customHeight="1" x14ac:dyDescent="0.25">
      <c r="A55" s="2154" t="s">
        <v>449</v>
      </c>
      <c r="B55" s="198" t="s">
        <v>452</v>
      </c>
      <c r="C55" s="164"/>
      <c r="D55" s="2155" t="e">
        <f>#REF!+#REF!</f>
        <v>#REF!</v>
      </c>
      <c r="E55" s="543" t="e">
        <f>#REF!+#REF!</f>
        <v>#REF!</v>
      </c>
      <c r="F55" s="543" t="e">
        <f>#REF!+#REF!</f>
        <v>#REF!</v>
      </c>
      <c r="G55" s="2156" t="e">
        <f>#REF!+#REF!</f>
        <v>#REF!</v>
      </c>
      <c r="H55" s="2157" t="e">
        <f>#REF!+#REF!</f>
        <v>#REF!</v>
      </c>
      <c r="I55" s="542" t="e">
        <f>#REF!+#REF!</f>
        <v>#REF!</v>
      </c>
      <c r="J55" s="543" t="e">
        <f>#REF!+#REF!</f>
        <v>#REF!</v>
      </c>
      <c r="K55" s="177" t="e">
        <f>#REF!+#REF!</f>
        <v>#REF!</v>
      </c>
      <c r="L55" s="178" t="e">
        <f>#REF!+#REF!</f>
        <v>#REF!</v>
      </c>
      <c r="M55" s="179" t="e">
        <f>#REF!+#REF!</f>
        <v>#REF!</v>
      </c>
      <c r="N55" s="177" t="e">
        <f>#REF!+#REF!</f>
        <v>#REF!</v>
      </c>
      <c r="O55" s="177" t="e">
        <f>#REF!+#REF!</f>
        <v>#REF!</v>
      </c>
      <c r="P55" s="178" t="e">
        <f>#REF!+#REF!</f>
        <v>#REF!</v>
      </c>
      <c r="Q55" s="179" t="e">
        <f>#REF!+#REF!</f>
        <v>#REF!</v>
      </c>
      <c r="R55" s="177" t="e">
        <f>#REF!+#REF!</f>
        <v>#REF!</v>
      </c>
      <c r="S55" s="177" t="e">
        <f>#REF!+#REF!</f>
        <v>#REF!</v>
      </c>
      <c r="T55" s="177" t="e">
        <f>#REF!+#REF!</f>
        <v>#REF!</v>
      </c>
      <c r="U55" s="716" t="e">
        <f>#REF!+#REF!</f>
        <v>#REF!</v>
      </c>
      <c r="V55" s="1875" t="e">
        <f>#REF!+#REF!</f>
        <v>#REF!</v>
      </c>
      <c r="W55" s="177" t="e">
        <f>#REF!+#REF!</f>
        <v>#REF!</v>
      </c>
      <c r="X55" s="177" t="e">
        <f>#REF!+#REF!</f>
        <v>#REF!</v>
      </c>
      <c r="Y55" s="178" t="e">
        <f>#REF!+#REF!</f>
        <v>#REF!</v>
      </c>
      <c r="Z55" s="179" t="e">
        <f>#REF!+#REF!</f>
        <v>#REF!</v>
      </c>
      <c r="AA55" s="177" t="e">
        <f>#REF!+#REF!</f>
        <v>#REF!</v>
      </c>
      <c r="AB55" s="177" t="e">
        <f>#REF!+#REF!</f>
        <v>#REF!</v>
      </c>
      <c r="AC55" s="178" t="e">
        <f>#REF!+#REF!</f>
        <v>#REF!</v>
      </c>
      <c r="AD55" s="179" t="e">
        <f>#REF!+#REF!</f>
        <v>#REF!</v>
      </c>
      <c r="AE55" s="177" t="e">
        <f>#REF!+#REF!</f>
        <v>#REF!</v>
      </c>
      <c r="AF55" s="177" t="e">
        <f>#REF!+#REF!</f>
        <v>#REF!</v>
      </c>
      <c r="AG55" s="543" t="e">
        <f>#REF!+#REF!</f>
        <v>#REF!</v>
      </c>
      <c r="AH55" s="2157" t="e">
        <f>#REF!+#REF!</f>
        <v>#REF!</v>
      </c>
      <c r="AI55" s="542" t="e">
        <f>#REF!+#REF!</f>
        <v>#REF!</v>
      </c>
      <c r="AJ55" s="543" t="e">
        <f>#REF!+#REF!</f>
        <v>#REF!</v>
      </c>
      <c r="AK55" s="177" t="e">
        <f>#REF!+#REF!</f>
        <v>#REF!</v>
      </c>
      <c r="AL55" s="2157" t="e">
        <f>#REF!+#REF!</f>
        <v>#REF!</v>
      </c>
      <c r="AM55" s="542" t="e">
        <f>#REF!+#REF!</f>
        <v>#REF!</v>
      </c>
      <c r="AN55" s="543" t="e">
        <f>#REF!+#REF!</f>
        <v>#REF!</v>
      </c>
      <c r="AO55" s="543" t="e">
        <f>#REF!+#REF!</f>
        <v>#REF!</v>
      </c>
      <c r="AP55" s="2157" t="e">
        <f>#REF!+#REF!</f>
        <v>#REF!</v>
      </c>
      <c r="AQ55" s="542" t="e">
        <f>#REF!+#REF!</f>
        <v>#REF!</v>
      </c>
      <c r="AR55" s="543" t="e">
        <f>#REF!+#REF!</f>
        <v>#REF!</v>
      </c>
      <c r="AS55" s="543" t="e">
        <f>#REF!+#REF!</f>
        <v>#REF!</v>
      </c>
      <c r="AT55" s="543" t="e">
        <f>#REF!+#REF!</f>
        <v>#REF!</v>
      </c>
      <c r="AU55" s="584" t="e">
        <f>#REF!+#REF!</f>
        <v>#REF!</v>
      </c>
      <c r="AV55" s="189"/>
      <c r="AW55" s="189"/>
      <c r="AX55" s="189"/>
      <c r="AY55" s="190"/>
      <c r="AZ55" s="191"/>
      <c r="BA55" s="189"/>
      <c r="BB55" s="189"/>
      <c r="BC55" s="189"/>
      <c r="BD55" s="192"/>
      <c r="BE55" s="227" t="e">
        <f t="shared" si="25"/>
        <v>#REF!</v>
      </c>
      <c r="BF55" s="227" t="e">
        <f t="shared" si="26"/>
        <v>#REF!</v>
      </c>
      <c r="BG55" s="227" t="e">
        <f t="shared" si="27"/>
        <v>#REF!</v>
      </c>
      <c r="BH55" s="2158"/>
      <c r="BI55" s="160" t="e">
        <f>IF(BG55=60, "+", "-")</f>
        <v>#REF!</v>
      </c>
    </row>
    <row r="56" spans="1:61" s="730" customFormat="1" ht="56.25" customHeight="1" x14ac:dyDescent="0.25">
      <c r="A56" s="2154" t="s">
        <v>449</v>
      </c>
      <c r="B56" s="198" t="s">
        <v>453</v>
      </c>
      <c r="C56" s="164"/>
      <c r="D56" s="2155" t="e">
        <f>#REF!+#REF!</f>
        <v>#REF!</v>
      </c>
      <c r="E56" s="543" t="e">
        <f>#REF!+#REF!</f>
        <v>#REF!</v>
      </c>
      <c r="F56" s="543" t="e">
        <f>#REF!+#REF!</f>
        <v>#REF!</v>
      </c>
      <c r="G56" s="2156" t="e">
        <f>#REF!+#REF!</f>
        <v>#REF!</v>
      </c>
      <c r="H56" s="2157" t="e">
        <f>#REF!+#REF!</f>
        <v>#REF!</v>
      </c>
      <c r="I56" s="542" t="e">
        <f>#REF!+#REF!</f>
        <v>#REF!</v>
      </c>
      <c r="J56" s="543" t="e">
        <f>#REF!+#REF!</f>
        <v>#REF!</v>
      </c>
      <c r="K56" s="177" t="e">
        <f>#REF!+#REF!</f>
        <v>#REF!</v>
      </c>
      <c r="L56" s="178" t="e">
        <f>#REF!+#REF!</f>
        <v>#REF!</v>
      </c>
      <c r="M56" s="179" t="e">
        <f>#REF!+#REF!</f>
        <v>#REF!</v>
      </c>
      <c r="N56" s="177" t="e">
        <f>#REF!+#REF!</f>
        <v>#REF!</v>
      </c>
      <c r="O56" s="177" t="e">
        <f>#REF!+#REF!</f>
        <v>#REF!</v>
      </c>
      <c r="P56" s="178" t="e">
        <f>#REF!+#REF!</f>
        <v>#REF!</v>
      </c>
      <c r="Q56" s="179" t="e">
        <f>#REF!+#REF!</f>
        <v>#REF!</v>
      </c>
      <c r="R56" s="177" t="e">
        <f>#REF!+#REF!</f>
        <v>#REF!</v>
      </c>
      <c r="S56" s="177" t="e">
        <f>#REF!+#REF!</f>
        <v>#REF!</v>
      </c>
      <c r="T56" s="177" t="e">
        <f>#REF!+#REF!</f>
        <v>#REF!</v>
      </c>
      <c r="U56" s="716" t="e">
        <f>#REF!+#REF!</f>
        <v>#REF!</v>
      </c>
      <c r="V56" s="1875" t="e">
        <f>#REF!+#REF!</f>
        <v>#REF!</v>
      </c>
      <c r="W56" s="177" t="e">
        <f>#REF!+#REF!</f>
        <v>#REF!</v>
      </c>
      <c r="X56" s="177" t="e">
        <f>#REF!+#REF!</f>
        <v>#REF!</v>
      </c>
      <c r="Y56" s="178" t="e">
        <f>#REF!+#REF!</f>
        <v>#REF!</v>
      </c>
      <c r="Z56" s="179" t="e">
        <f>#REF!+#REF!</f>
        <v>#REF!</v>
      </c>
      <c r="AA56" s="177" t="e">
        <f>#REF!+#REF!</f>
        <v>#REF!</v>
      </c>
      <c r="AB56" s="177" t="e">
        <f>#REF!+#REF!</f>
        <v>#REF!</v>
      </c>
      <c r="AC56" s="178" t="e">
        <f>#REF!+#REF!</f>
        <v>#REF!</v>
      </c>
      <c r="AD56" s="179" t="e">
        <f>#REF!+#REF!</f>
        <v>#REF!</v>
      </c>
      <c r="AE56" s="177" t="e">
        <f>#REF!+#REF!</f>
        <v>#REF!</v>
      </c>
      <c r="AF56" s="177" t="e">
        <f>#REF!+#REF!</f>
        <v>#REF!</v>
      </c>
      <c r="AG56" s="543" t="e">
        <f>#REF!+#REF!</f>
        <v>#REF!</v>
      </c>
      <c r="AH56" s="2157" t="e">
        <f>#REF!+#REF!</f>
        <v>#REF!</v>
      </c>
      <c r="AI56" s="542" t="e">
        <f>#REF!+#REF!</f>
        <v>#REF!</v>
      </c>
      <c r="AJ56" s="543" t="e">
        <f>#REF!+#REF!</f>
        <v>#REF!</v>
      </c>
      <c r="AK56" s="177" t="e">
        <f>#REF!+#REF!</f>
        <v>#REF!</v>
      </c>
      <c r="AL56" s="2157" t="e">
        <f>#REF!+#REF!</f>
        <v>#REF!</v>
      </c>
      <c r="AM56" s="542" t="e">
        <f>#REF!+#REF!</f>
        <v>#REF!</v>
      </c>
      <c r="AN56" s="543" t="e">
        <f>#REF!+#REF!</f>
        <v>#REF!</v>
      </c>
      <c r="AO56" s="543" t="e">
        <f>#REF!+#REF!</f>
        <v>#REF!</v>
      </c>
      <c r="AP56" s="2157" t="e">
        <f>#REF!+#REF!</f>
        <v>#REF!</v>
      </c>
      <c r="AQ56" s="542" t="e">
        <f>#REF!+#REF!</f>
        <v>#REF!</v>
      </c>
      <c r="AR56" s="543" t="e">
        <f>#REF!+#REF!</f>
        <v>#REF!</v>
      </c>
      <c r="AS56" s="543" t="e">
        <f>#REF!+#REF!</f>
        <v>#REF!</v>
      </c>
      <c r="AT56" s="543" t="e">
        <f>#REF!+#REF!</f>
        <v>#REF!</v>
      </c>
      <c r="AU56" s="584" t="e">
        <f>#REF!+#REF!</f>
        <v>#REF!</v>
      </c>
      <c r="AV56" s="189"/>
      <c r="AW56" s="189"/>
      <c r="AX56" s="189"/>
      <c r="AY56" s="190"/>
      <c r="AZ56" s="191"/>
      <c r="BA56" s="189"/>
      <c r="BB56" s="189"/>
      <c r="BC56" s="189"/>
      <c r="BD56" s="192"/>
      <c r="BE56" s="227" t="e">
        <f t="shared" si="25"/>
        <v>#REF!</v>
      </c>
      <c r="BF56" s="227" t="e">
        <f t="shared" si="26"/>
        <v>#REF!</v>
      </c>
      <c r="BG56" s="227" t="e">
        <f t="shared" si="27"/>
        <v>#REF!</v>
      </c>
      <c r="BH56" s="2158"/>
      <c r="BI56" s="160" t="e">
        <f>IF(BG56=60, "+", "-")</f>
        <v>#REF!</v>
      </c>
    </row>
    <row r="57" spans="1:61" s="730" customFormat="1" ht="15.75" customHeight="1" x14ac:dyDescent="0.25">
      <c r="A57" s="2159"/>
      <c r="B57" s="2160"/>
      <c r="C57" s="2161"/>
      <c r="D57" s="2162" t="e">
        <f t="shared" ref="D57:AU57" si="28">SUM(D51:D56)</f>
        <v>#REF!</v>
      </c>
      <c r="E57" s="2163" t="e">
        <f t="shared" si="28"/>
        <v>#REF!</v>
      </c>
      <c r="F57" s="2163" t="e">
        <f t="shared" si="28"/>
        <v>#REF!</v>
      </c>
      <c r="G57" s="2164" t="e">
        <f t="shared" si="28"/>
        <v>#REF!</v>
      </c>
      <c r="H57" s="2165" t="e">
        <f t="shared" si="28"/>
        <v>#REF!</v>
      </c>
      <c r="I57" s="2166" t="e">
        <f t="shared" si="28"/>
        <v>#REF!</v>
      </c>
      <c r="J57" s="2163" t="e">
        <f t="shared" si="28"/>
        <v>#REF!</v>
      </c>
      <c r="K57" s="2167" t="e">
        <f t="shared" si="28"/>
        <v>#REF!</v>
      </c>
      <c r="L57" s="2168" t="e">
        <f t="shared" si="28"/>
        <v>#REF!</v>
      </c>
      <c r="M57" s="2169" t="e">
        <f t="shared" si="28"/>
        <v>#REF!</v>
      </c>
      <c r="N57" s="2167" t="e">
        <f t="shared" si="28"/>
        <v>#REF!</v>
      </c>
      <c r="O57" s="2167" t="e">
        <f t="shared" si="28"/>
        <v>#REF!</v>
      </c>
      <c r="P57" s="2168" t="e">
        <f t="shared" si="28"/>
        <v>#REF!</v>
      </c>
      <c r="Q57" s="2169" t="e">
        <f t="shared" si="28"/>
        <v>#REF!</v>
      </c>
      <c r="R57" s="2167" t="e">
        <f t="shared" si="28"/>
        <v>#REF!</v>
      </c>
      <c r="S57" s="2167" t="e">
        <f t="shared" si="28"/>
        <v>#REF!</v>
      </c>
      <c r="T57" s="2167" t="e">
        <f t="shared" si="28"/>
        <v>#REF!</v>
      </c>
      <c r="U57" s="2170" t="e">
        <f t="shared" si="28"/>
        <v>#REF!</v>
      </c>
      <c r="V57" s="2171" t="e">
        <f t="shared" si="28"/>
        <v>#REF!</v>
      </c>
      <c r="W57" s="2167" t="e">
        <f t="shared" si="28"/>
        <v>#REF!</v>
      </c>
      <c r="X57" s="2167" t="e">
        <f t="shared" si="28"/>
        <v>#REF!</v>
      </c>
      <c r="Y57" s="2168" t="e">
        <f t="shared" si="28"/>
        <v>#REF!</v>
      </c>
      <c r="Z57" s="2169" t="e">
        <f t="shared" si="28"/>
        <v>#REF!</v>
      </c>
      <c r="AA57" s="2167" t="e">
        <f t="shared" si="28"/>
        <v>#REF!</v>
      </c>
      <c r="AB57" s="2167" t="e">
        <f t="shared" si="28"/>
        <v>#REF!</v>
      </c>
      <c r="AC57" s="2168" t="e">
        <f t="shared" si="28"/>
        <v>#REF!</v>
      </c>
      <c r="AD57" s="2169" t="e">
        <f t="shared" si="28"/>
        <v>#REF!</v>
      </c>
      <c r="AE57" s="2167" t="e">
        <f t="shared" si="28"/>
        <v>#REF!</v>
      </c>
      <c r="AF57" s="2167" t="e">
        <f t="shared" si="28"/>
        <v>#REF!</v>
      </c>
      <c r="AG57" s="2163" t="e">
        <f t="shared" si="28"/>
        <v>#REF!</v>
      </c>
      <c r="AH57" s="2165" t="e">
        <f t="shared" si="28"/>
        <v>#REF!</v>
      </c>
      <c r="AI57" s="2166" t="e">
        <f t="shared" si="28"/>
        <v>#REF!</v>
      </c>
      <c r="AJ57" s="2163" t="e">
        <f t="shared" si="28"/>
        <v>#REF!</v>
      </c>
      <c r="AK57" s="2167" t="e">
        <f t="shared" si="28"/>
        <v>#REF!</v>
      </c>
      <c r="AL57" s="2165" t="e">
        <f t="shared" si="28"/>
        <v>#REF!</v>
      </c>
      <c r="AM57" s="2166" t="e">
        <f t="shared" si="28"/>
        <v>#REF!</v>
      </c>
      <c r="AN57" s="2163" t="e">
        <f t="shared" si="28"/>
        <v>#REF!</v>
      </c>
      <c r="AO57" s="2163" t="e">
        <f t="shared" si="28"/>
        <v>#REF!</v>
      </c>
      <c r="AP57" s="2165" t="e">
        <f t="shared" si="28"/>
        <v>#REF!</v>
      </c>
      <c r="AQ57" s="2166" t="e">
        <f t="shared" si="28"/>
        <v>#REF!</v>
      </c>
      <c r="AR57" s="2163" t="e">
        <f t="shared" si="28"/>
        <v>#REF!</v>
      </c>
      <c r="AS57" s="2163" t="e">
        <f t="shared" si="28"/>
        <v>#REF!</v>
      </c>
      <c r="AT57" s="2163" t="e">
        <f t="shared" si="28"/>
        <v>#REF!</v>
      </c>
      <c r="AU57" s="2172" t="e">
        <f t="shared" si="28"/>
        <v>#REF!</v>
      </c>
      <c r="AV57" s="2173">
        <f t="shared" ref="AV57:BD57" si="29">SUM(AV54:AV56)</f>
        <v>0</v>
      </c>
      <c r="AW57" s="2173">
        <f t="shared" si="29"/>
        <v>0</v>
      </c>
      <c r="AX57" s="2173">
        <f t="shared" si="29"/>
        <v>0</v>
      </c>
      <c r="AY57" s="2174">
        <f t="shared" si="29"/>
        <v>0</v>
      </c>
      <c r="AZ57" s="2175">
        <f t="shared" si="29"/>
        <v>0</v>
      </c>
      <c r="BA57" s="2173">
        <f t="shared" si="29"/>
        <v>0</v>
      </c>
      <c r="BB57" s="2173">
        <f t="shared" si="29"/>
        <v>0</v>
      </c>
      <c r="BC57" s="2173">
        <f t="shared" si="29"/>
        <v>0</v>
      </c>
      <c r="BD57" s="2161">
        <f t="shared" si="29"/>
        <v>0</v>
      </c>
      <c r="BE57" s="2176" t="e">
        <f>SUM(BE51:BE56)</f>
        <v>#REF!</v>
      </c>
      <c r="BF57" s="2176" t="e">
        <f>SUM(BF51:BF56)</f>
        <v>#REF!</v>
      </c>
      <c r="BG57" s="2176" t="e">
        <f>SUM(BG51:BG56)</f>
        <v>#REF!</v>
      </c>
      <c r="BH57" s="2158"/>
      <c r="BI57" s="160" t="e">
        <f>IF(BG57=742, "+", "-")</f>
        <v>#REF!</v>
      </c>
    </row>
    <row r="59" spans="1:61" s="18" customFormat="1" ht="19.5" customHeight="1" x14ac:dyDescent="0.25">
      <c r="B59" s="13"/>
      <c r="AA59" s="27"/>
      <c r="AJ59" s="1032"/>
      <c r="AK59" s="1033"/>
      <c r="AL59" s="1033"/>
      <c r="AM59" s="1033"/>
      <c r="AN59" s="1032"/>
      <c r="BG59" s="27"/>
      <c r="BI59" s="15"/>
    </row>
    <row r="60" spans="1:61" x14ac:dyDescent="0.2">
      <c r="AK60" s="18"/>
      <c r="AL60" s="18"/>
    </row>
  </sheetData>
  <mergeCells count="20">
    <mergeCell ref="BF3:BF7"/>
    <mergeCell ref="BG3:BG7"/>
    <mergeCell ref="BH3:BH7"/>
    <mergeCell ref="BE3:BE7"/>
    <mergeCell ref="AZ3:BD3"/>
    <mergeCell ref="AQ3:AU3"/>
    <mergeCell ref="AM3:AP3"/>
    <mergeCell ref="AL1:AP1"/>
    <mergeCell ref="AI3:AL3"/>
    <mergeCell ref="M3:P3"/>
    <mergeCell ref="Q3:U3"/>
    <mergeCell ref="V3:Y3"/>
    <mergeCell ref="Z3:AC3"/>
    <mergeCell ref="AD3:AH3"/>
    <mergeCell ref="B2:J2"/>
    <mergeCell ref="D3:H3"/>
    <mergeCell ref="I3:L3"/>
    <mergeCell ref="B3:B7"/>
    <mergeCell ref="A3:A7"/>
    <mergeCell ref="C3:C7"/>
  </mergeCells>
  <pageMargins left="0.51181101799011197" right="0.118110232055187" top="0.35433068871498102" bottom="0.35433068871498102" header="0.31496062874794001" footer="0.31496062874794001"/>
  <pageSetup paperSize="9" scale="4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Титул_лист</vt:lpstr>
      <vt:lpstr>М11-21-31</vt:lpstr>
      <vt:lpstr>Т12-22-32</vt:lpstr>
      <vt:lpstr>Э13-23-33</vt:lpstr>
      <vt:lpstr>СрСХМиО14</vt:lpstr>
      <vt:lpstr>СрА15</vt:lpstr>
      <vt:lpstr>Нагрузка преподавателей</vt:lpstr>
      <vt:lpstr>Нагрузка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ZAM_UPR</cp:lastModifiedBy>
  <dcterms:modified xsi:type="dcterms:W3CDTF">2024-09-02T04:30:49Z</dcterms:modified>
</cp:coreProperties>
</file>